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همه اطلاعات\صندوق لیان\گزارش پرتفو\1405\مهر\"/>
    </mc:Choice>
  </mc:AlternateContent>
  <xr:revisionPtr revIDLastSave="0" documentId="13_ncr:1_{9918623B-7D49-4785-9A7F-519896B25F42}" xr6:coauthVersionLast="47" xr6:coauthVersionMax="47" xr10:uidLastSave="{00000000-0000-0000-0000-000000000000}"/>
  <bookViews>
    <workbookView xWindow="-120" yWindow="-120" windowWidth="29040" windowHeight="15720" tabRatio="900" activeTab="1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سپرده" sheetId="7" r:id="rId4"/>
    <sheet name="درآمد" sheetId="8" r:id="rId5"/>
    <sheet name="درآمد حاصل از سرمایه گذاری در گ" sheetId="9" r:id="rId6"/>
    <sheet name="درآمد سپرده بانکی" sheetId="13" r:id="rId7"/>
    <sheet name="سایر درآمدها" sheetId="14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2">'اوراق مشتقه'!$A$1:$AX$10</definedName>
    <definedName name="_xlnm.Print_Area" localSheetId="4">درآمد!$A$1:$L$12</definedName>
    <definedName name="_xlnm.Print_Area" localSheetId="5">'درآمد حاصل از سرمایه گذاری در گ'!$A$1:$X$13</definedName>
    <definedName name="_xlnm.Print_Area" localSheetId="6">'درآمد سپرده بانکی'!$A$1:$K$9</definedName>
    <definedName name="_xlnm.Print_Area" localSheetId="10">'درآمد ناشی از تغییر قیمت اوراق'!$A$1:$S$12</definedName>
    <definedName name="_xlnm.Print_Area" localSheetId="9">'درآمد ناشی از فروش'!$A$1:$S$9</definedName>
    <definedName name="_xlnm.Print_Area" localSheetId="7">'سایر درآمدها'!$A$1:$G$9</definedName>
    <definedName name="_xlnm.Print_Area" localSheetId="3">سپرده!$A$1:$M$11</definedName>
    <definedName name="_xlnm.Print_Area" localSheetId="1">سهام!$A$1:$AC$13</definedName>
    <definedName name="_xlnm.Print_Area" localSheetId="8">'سود سپرده بانکی'!$A$1:$N$11</definedName>
    <definedName name="_xlnm.Print_Area" localSheetId="0">'صورت وضعیت'!$A$1:$B$15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8" l="1"/>
  <c r="M11" i="18"/>
  <c r="K11" i="18"/>
  <c r="C11" i="18"/>
  <c r="I11" i="18"/>
  <c r="G11" i="18"/>
  <c r="M9" i="18"/>
  <c r="M10" i="18"/>
  <c r="M8" i="18"/>
  <c r="G9" i="18"/>
  <c r="G10" i="18"/>
  <c r="G8" i="18"/>
  <c r="H9" i="13"/>
  <c r="J8" i="13"/>
  <c r="F8" i="13"/>
  <c r="W16" i="13"/>
  <c r="R16" i="13"/>
  <c r="W15" i="13"/>
  <c r="R15" i="13"/>
  <c r="R17" i="13" s="1"/>
  <c r="S9" i="9" a="1"/>
  <c r="S9" i="9" s="1"/>
  <c r="P12" i="9"/>
  <c r="P11" i="9"/>
  <c r="P10" i="9"/>
  <c r="P9" i="9"/>
  <c r="Z12" i="9"/>
  <c r="Z11" i="9"/>
  <c r="Z9" i="9"/>
  <c r="H9" i="9"/>
  <c r="J10" i="8"/>
  <c r="F12" i="9"/>
  <c r="F11" i="9"/>
  <c r="F9" i="9"/>
  <c r="L9" i="7"/>
  <c r="L10" i="7" s="1"/>
  <c r="J9" i="7"/>
  <c r="D10" i="7"/>
  <c r="F10" i="7"/>
  <c r="H10" i="7"/>
  <c r="J10" i="7"/>
  <c r="AB10" i="2"/>
  <c r="AB11" i="2"/>
  <c r="AB12" i="2"/>
  <c r="AB9" i="2"/>
  <c r="W17" i="13" l="1"/>
  <c r="H13" i="2" l="1"/>
  <c r="J13" i="2"/>
  <c r="N13" i="2"/>
  <c r="R13" i="2"/>
  <c r="AB13" i="2"/>
  <c r="X13" i="2"/>
  <c r="Z13" i="2"/>
  <c r="T10" i="2"/>
  <c r="T11" i="2"/>
  <c r="T12" i="2"/>
  <c r="T9" i="2"/>
  <c r="F10" i="8"/>
  <c r="J11" i="9"/>
  <c r="J12" i="9"/>
  <c r="J9" i="9"/>
  <c r="U10" i="9"/>
  <c r="U11" i="9"/>
  <c r="U12" i="9"/>
  <c r="U9" i="9"/>
  <c r="S13" i="9"/>
  <c r="Q13" i="9"/>
  <c r="N13" i="9"/>
  <c r="H13" i="9"/>
  <c r="D13" i="9"/>
  <c r="J9" i="13"/>
  <c r="F9" i="13"/>
  <c r="D9" i="13"/>
  <c r="F9" i="8" s="1"/>
  <c r="J9" i="8" s="1"/>
  <c r="F9" i="14"/>
  <c r="D9" i="14"/>
  <c r="I8" i="19"/>
  <c r="E9" i="19"/>
  <c r="G9" i="19"/>
  <c r="I9" i="19"/>
  <c r="M9" i="19"/>
  <c r="O9" i="19"/>
  <c r="Q9" i="19"/>
  <c r="Q8" i="19"/>
  <c r="E12" i="21"/>
  <c r="G12" i="21"/>
  <c r="M12" i="21"/>
  <c r="O12" i="21"/>
  <c r="Q12" i="21"/>
  <c r="Q9" i="21"/>
  <c r="Q10" i="21"/>
  <c r="Q11" i="21"/>
  <c r="Q8" i="21"/>
  <c r="I9" i="21"/>
  <c r="I10" i="21"/>
  <c r="I11" i="21"/>
  <c r="I8" i="21"/>
  <c r="F10" i="9" s="1"/>
  <c r="J10" i="9" s="1"/>
  <c r="Z10" i="9" s="1"/>
  <c r="Z13" i="9" l="1"/>
  <c r="F13" i="9"/>
  <c r="I12" i="21"/>
  <c r="J13" i="9"/>
  <c r="F8" i="8" s="1"/>
  <c r="U13" i="9"/>
  <c r="F11" i="8" l="1"/>
  <c r="H8" i="8" s="1"/>
  <c r="L9" i="9"/>
  <c r="W11" i="9"/>
  <c r="W9" i="9"/>
  <c r="W12" i="9"/>
  <c r="L11" i="9"/>
  <c r="L12" i="9"/>
  <c r="L10" i="9"/>
  <c r="J8" i="8"/>
  <c r="J11" i="8" s="1"/>
  <c r="W10" i="9"/>
  <c r="H9" i="8"/>
  <c r="H10" i="8" l="1"/>
  <c r="W13" i="9"/>
  <c r="L13" i="9"/>
  <c r="H11" i="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<sst xmlns="http://schemas.openxmlformats.org/spreadsheetml/2006/main" count="217" uniqueCount="88">
  <si>
    <t>صندوق سرمایه گذاری دیبای معیار</t>
  </si>
  <si>
    <t>برای ماه منتهی به 1405/07/30</t>
  </si>
  <si>
    <t>-1</t>
  </si>
  <si>
    <t>سرمایه گذاری ها</t>
  </si>
  <si>
    <t>-1-1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</si>
  <si>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</si>
  <si>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</si>
  <si>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</si>
  <si>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</si>
  <si>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</si>
  <si>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</si>
  <si>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</si>
  <si>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</si>
  <si>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</si>
  <si>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</si>
  <si>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</si>
  <si>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</si>
  <si>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طلای +995 GBBA05C1400 14000000.0000-1405/11/27</t>
  </si>
  <si>
    <t>اختیار خرید گواهی سپرده پیوسته شمش طلای +995 GBBA05C1800 18000000.0000-1405/11/27</t>
  </si>
  <si>
    <t>شمش طلا GoldBar</t>
  </si>
  <si>
    <t>شمش نقره SilverBar</t>
  </si>
  <si>
    <t>جمع</t>
  </si>
  <si>
    <t>نام سهام</t>
  </si>
  <si>
    <t>قیمت اعمال</t>
  </si>
  <si>
    <t>تاریخ اعمال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</si>
  <si>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</si>
  <si>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</si>
  <si>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</si>
  <si>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</si>
  <si>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</si>
  <si>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</t>
  </si>
  <si>
    <t>موقعیت خرید</t>
  </si>
  <si>
    <t>-</t>
  </si>
  <si>
    <t>سرمایه‌گذاری در  سپرده‌ بانکی</t>
  </si>
  <si>
    <t>سپرده های بانکی</t>
  </si>
  <si>
    <t>مبلغ</t>
  </si>
  <si>
    <t>افزایش</t>
  </si>
  <si>
    <t>کاهش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</si>
  <si>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</si>
  <si>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</si>
  <si>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</si>
  <si>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</si>
  <si>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</si>
  <si>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</si>
  <si>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</si>
  <si>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</si>
  <si>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</si>
  <si>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</si>
  <si>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</si>
  <si>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</si>
  <si>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</si>
  <si>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</si>
  <si>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</si>
  <si>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</si>
  <si>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</si>
  <si>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</si>
  <si>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</si>
  <si>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</si>
  <si>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</si>
  <si>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</si>
  <si>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</si>
  <si>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</si>
  <si>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</si>
  <si>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</si>
  <si>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</si>
  <si>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</si>
  <si>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</si>
  <si>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</si>
  <si>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</si>
  <si>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</si>
  <si>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</si>
  <si>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صورت وضعیت پرتفوی صندوق سرمایه گذاری کالای دیبای معیار (لیان)</t>
  </si>
  <si>
    <t>سرمایه گذاری در گواهی سپرده کالایی</t>
  </si>
  <si>
    <t>صورت وضعیت درآمدها صندوق سرمایه گذاری کالای دیبای معیار (لیان)</t>
  </si>
  <si>
    <t>ملت</t>
  </si>
  <si>
    <t>خاورمیانه</t>
  </si>
  <si>
    <t>_3-2</t>
  </si>
  <si>
    <t>_2-2</t>
  </si>
  <si>
    <t>1405/11/27</t>
  </si>
  <si>
    <t>ملل</t>
  </si>
  <si>
    <t>سپرده بانکی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</si>
  <si>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2-1</t>
    </r>
  </si>
  <si>
    <t>درآمد حاصل از سرمایه گذاری در گواهی سپرده کالایی</t>
  </si>
  <si>
    <t xml:space="preserve">طی ماه </t>
  </si>
  <si>
    <t>اول دوره</t>
  </si>
  <si>
    <t xml:space="preserve">سپرده بانکی </t>
  </si>
  <si>
    <t>انتهای دوره</t>
  </si>
  <si>
    <t>میانگین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</si>
</sst>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_);[Red]\(0\)"/>
    <numFmt numFmtId="171" formatCode="0.000%"/>
    <numFmt numFmtId="173" formatCode="0.00000%"/>
    <numFmt numFmtId="174" formatCode="0.000000%"/>
  </numFmts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u/>
      <sz val="15"/>
      <color rgb="FF000000"/>
      <name val="B Nazanin"/>
      <charset val="178"/>
    </font>
    <font>
      <sz val="10"/>
      <color rgb="FF000000"/>
      <name val="Arial"/>
      <charset val="1"/>
    </font>
    <font>
      <u/>
      <sz val="10"/>
      <color rgb="FF000000"/>
      <name val="Arial"/>
      <family val="2"/>
    </font>
    <font>
      <b/>
      <sz val="8"/>
      <color rgb="FF1E90FF"/>
      <name val="B Nazanin"/>
      <charset val="178"/>
    </font>
    <font>
      <sz val="10"/>
      <color theme="0" tint="-0.34998626667073579"/>
      <name val="Arial"/>
      <family val="2"/>
    </font>
    <font>
      <sz val="12"/>
      <color theme="0" tint="-0.34998626667073579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5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1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right" vertical="top"/>
    </xf>
    <xf numFmtId="0" fontId="3" fillId="0" borderId="0" xfId="0" applyFont="1" applyFill="1" applyAlignment="1">
      <alignment horizontal="right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38" fontId="3" fillId="0" borderId="0" xfId="0" applyNumberFormat="1" applyFont="1" applyFill="1" applyAlignment="1">
      <alignment horizontal="right" vertical="center"/>
    </xf>
    <xf numFmtId="38" fontId="4" fillId="0" borderId="1" xfId="0" applyNumberFormat="1" applyFont="1" applyFill="1" applyBorder="1" applyAlignment="1">
      <alignment horizontal="center" vertical="center"/>
    </xf>
    <xf numFmtId="38" fontId="4" fillId="0" borderId="3" xfId="0" applyNumberFormat="1" applyFont="1" applyFill="1" applyBorder="1" applyAlignment="1">
      <alignment horizontal="center" vertical="center" wrapText="1"/>
    </xf>
    <xf numFmtId="38" fontId="0" fillId="0" borderId="2" xfId="0" applyNumberFormat="1" applyBorder="1" applyAlignment="1">
      <alignment horizontal="left"/>
    </xf>
    <xf numFmtId="38" fontId="4" fillId="0" borderId="3" xfId="0" applyNumberFormat="1" applyFont="1" applyFill="1" applyBorder="1" applyAlignment="1">
      <alignment horizontal="center" vertical="center" wrapText="1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center"/>
    </xf>
    <xf numFmtId="38" fontId="5" fillId="0" borderId="0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38" fontId="6" fillId="0" borderId="0" xfId="0" applyNumberFormat="1" applyFont="1" applyFill="1" applyAlignment="1">
      <alignment horizontal="center" vertical="center"/>
    </xf>
    <xf numFmtId="38" fontId="8" fillId="0" borderId="0" xfId="0" applyNumberFormat="1" applyFont="1" applyAlignment="1">
      <alignment horizontal="left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7" xfId="0" applyFont="1" applyFill="1" applyBorder="1" applyAlignment="1">
      <alignment horizontal="center" vertical="center" wrapText="1"/>
    </xf>
    <xf numFmtId="9" fontId="5" fillId="0" borderId="5" xfId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164" fontId="5" fillId="0" borderId="5" xfId="1" applyNumberFormat="1" applyFont="1" applyFill="1" applyBorder="1" applyAlignment="1">
      <alignment horizontal="center" vertical="center"/>
    </xf>
    <xf numFmtId="10" fontId="5" fillId="0" borderId="2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8" fontId="5" fillId="0" borderId="0" xfId="0" applyNumberFormat="1" applyFont="1" applyFill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0" fillId="0" borderId="0" xfId="0" applyNumberFormat="1" applyAlignment="1">
      <alignment horizontal="left"/>
    </xf>
    <xf numFmtId="10" fontId="5" fillId="0" borderId="0" xfId="1" applyNumberFormat="1" applyFont="1" applyFill="1" applyBorder="1" applyAlignment="1">
      <alignment horizontal="center" vertical="center"/>
    </xf>
    <xf numFmtId="9" fontId="5" fillId="0" borderId="5" xfId="1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71" fontId="5" fillId="0" borderId="2" xfId="1" applyNumberFormat="1" applyFont="1" applyFill="1" applyBorder="1" applyAlignment="1">
      <alignment horizontal="center" vertical="center"/>
    </xf>
    <xf numFmtId="171" fontId="5" fillId="0" borderId="5" xfId="1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/>
    </xf>
    <xf numFmtId="9" fontId="0" fillId="0" borderId="0" xfId="1" applyFont="1" applyFill="1" applyAlignment="1">
      <alignment horizontal="center"/>
    </xf>
    <xf numFmtId="173" fontId="5" fillId="0" borderId="0" xfId="1" applyNumberFormat="1" applyFont="1" applyFill="1" applyBorder="1" applyAlignment="1">
      <alignment horizontal="center"/>
    </xf>
    <xf numFmtId="17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0" fontId="5" fillId="0" borderId="0" xfId="1" applyNumberFormat="1" applyFont="1" applyFill="1" applyBorder="1" applyAlignment="1">
      <alignment horizontal="center"/>
    </xf>
    <xf numFmtId="38" fontId="5" fillId="0" borderId="2" xfId="0" applyNumberFormat="1" applyFont="1" applyFill="1" applyBorder="1" applyAlignment="1">
      <alignment vertical="center"/>
    </xf>
    <xf numFmtId="38" fontId="5" fillId="0" borderId="0" xfId="0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center"/>
    </xf>
    <xf numFmtId="38" fontId="10" fillId="0" borderId="0" xfId="0" applyNumberFormat="1" applyFont="1" applyAlignment="1">
      <alignment horizontal="left"/>
    </xf>
    <xf numFmtId="0" fontId="0" fillId="0" borderId="0" xfId="0" applyFill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 vertical="top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501651</xdr:colOff>
      <xdr:row>0</xdr:row>
      <xdr:rowOff>0</xdr:rowOff>
    </xdr:from>
    <xdr:to>
      <xdr:col>1</xdr:col>
      <xdr:colOff>1467971</xdr:colOff>
      <xdr:row>7</xdr:row>
      <xdr:rowOff>121485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B2D068-48C9-40C0-97BD-B1C724209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19099676" y="0"/>
          <a:ext cx="5818467" cy="4402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C12"/>
  <sheetViews>
    <sheetView showGridLines="0" rightToLeft="1" view="pageBreakPreview" zoomScale="85" zoomScaleNormal="100" zoomScaleSheetLayoutView="85" workbookViewId="0">
      <selection activeCell="A23" sqref="A2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B1" s="14"/>
      <c r="C1" s="14"/>
    </row>
    <row r="2" spans="1:3" ht="21.75" customHeight="1" x14ac:dyDescent="0.2">
      <c r="B2" s="14"/>
      <c r="C2" s="14"/>
    </row>
    <row r="3" spans="1:3" ht="21.75" customHeight="1" x14ac:dyDescent="0.2">
      <c r="B3" s="14"/>
      <c r="C3" s="14"/>
    </row>
    <row r="4" spans="1:3" ht="7.35" customHeight="1" x14ac:dyDescent="0.2"/>
    <row r="5" spans="1:3" ht="123.6" customHeight="1" x14ac:dyDescent="0.2">
      <c r="B5" s="18"/>
    </row>
    <row r="6" spans="1:3" ht="123.6" customHeight="1" x14ac:dyDescent="0.2">
      <c r="B6" s="18"/>
    </row>
    <row r="10" spans="1:3" ht="39" customHeight="1" x14ac:dyDescent="0.2">
      <c r="A10" s="19" t="s">
        <v>0</v>
      </c>
      <c r="B10" s="19"/>
    </row>
    <row r="11" spans="1:3" ht="39" customHeight="1" x14ac:dyDescent="0.2">
      <c r="A11" s="19" t="s">
        <v>71</v>
      </c>
      <c r="B11" s="19"/>
    </row>
    <row r="12" spans="1:3" ht="39" customHeight="1" x14ac:dyDescent="0.2">
      <c r="A12" s="19" t="s">
        <v>1</v>
      </c>
      <c r="B12" s="19"/>
    </row>
  </sheetData>
  <mergeCells count="4">
    <mergeCell ref="B5:B6"/>
    <mergeCell ref="A10:B10"/>
    <mergeCell ref="A11:B11"/>
    <mergeCell ref="A12:B12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AE13"/>
  <sheetViews>
    <sheetView showGridLines="0" rightToLeft="1" view="pageBreakPreview" topLeftCell="E1" zoomScale="93" zoomScaleNormal="100" zoomScaleSheetLayoutView="93" workbookViewId="0">
      <selection activeCell="T9" sqref="T9:V12"/>
    </sheetView>
  </sheetViews>
  <sheetFormatPr defaultRowHeight="12.75" x14ac:dyDescent="0.2"/>
  <cols>
    <col min="1" max="2" width="2.5703125" customWidth="1"/>
    <col min="3" max="3" width="76.42578125" customWidth="1"/>
    <col min="4" max="5" width="1.28515625" customWidth="1"/>
    <col min="6" max="6" width="11.7109375" customWidth="1"/>
    <col min="7" max="7" width="1.28515625" customWidth="1"/>
    <col min="8" max="8" width="19" customWidth="1"/>
    <col min="9" max="9" width="1.28515625" customWidth="1"/>
    <col min="10" max="10" width="22.42578125" customWidth="1"/>
    <col min="11" max="11" width="1.28515625" customWidth="1"/>
    <col min="12" max="12" width="14.28515625" customWidth="1"/>
    <col min="13" max="13" width="1.28515625" customWidth="1"/>
    <col min="14" max="14" width="21.42578125" customWidth="1"/>
    <col min="15" max="15" width="1.28515625" customWidth="1"/>
    <col min="16" max="16" width="14.28515625" customWidth="1"/>
    <col min="17" max="17" width="1.28515625" customWidth="1"/>
    <col min="18" max="18" width="21.140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.85546875" bestFit="1" customWidth="1"/>
    <col min="25" max="25" width="1.28515625" customWidth="1"/>
    <col min="26" max="26" width="20.28515625" customWidth="1"/>
    <col min="27" max="27" width="1.28515625" customWidth="1"/>
    <col min="28" max="28" width="18.28515625" bestFit="1" customWidth="1"/>
    <col min="29" max="29" width="0.28515625" customWidth="1"/>
    <col min="31" max="31" width="18.85546875" bestFit="1" customWidth="1"/>
  </cols>
  <sheetData>
    <row r="1" spans="1:3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31" ht="21.75" customHeight="1" x14ac:dyDescent="0.2">
      <c r="A2" s="19" t="s">
        <v>71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31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31" ht="19.5" customHeight="1" x14ac:dyDescent="0.2">
      <c r="A4" s="1" t="s">
        <v>2</v>
      </c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31" ht="24.75" customHeight="1" x14ac:dyDescent="0.2">
      <c r="A5" s="20" t="s">
        <v>4</v>
      </c>
      <c r="B5" s="20"/>
      <c r="C5" s="20" t="s">
        <v>72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31" ht="14.45" customHeight="1" x14ac:dyDescent="0.2">
      <c r="F6" s="21" t="s">
        <v>5</v>
      </c>
      <c r="G6" s="21"/>
      <c r="H6" s="21"/>
      <c r="I6" s="21"/>
      <c r="J6" s="21"/>
      <c r="L6" s="21" t="s">
        <v>6</v>
      </c>
      <c r="M6" s="21"/>
      <c r="N6" s="21"/>
      <c r="O6" s="21"/>
      <c r="P6" s="21"/>
      <c r="Q6" s="21"/>
      <c r="R6" s="21"/>
      <c r="T6" s="21" t="s">
        <v>7</v>
      </c>
      <c r="U6" s="21"/>
      <c r="V6" s="21"/>
      <c r="W6" s="21"/>
      <c r="X6" s="21"/>
      <c r="Y6" s="21"/>
      <c r="Z6" s="21"/>
      <c r="AA6" s="21"/>
      <c r="AB6" s="21"/>
    </row>
    <row r="7" spans="1:31" ht="14.45" customHeight="1" x14ac:dyDescent="0.2">
      <c r="F7" s="3"/>
      <c r="G7" s="3"/>
      <c r="H7" s="3"/>
      <c r="I7" s="3"/>
      <c r="J7" s="3"/>
      <c r="L7" s="22" t="s">
        <v>8</v>
      </c>
      <c r="M7" s="22"/>
      <c r="N7" s="22"/>
      <c r="O7" s="3"/>
      <c r="P7" s="22" t="s">
        <v>9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31" ht="14.45" customHeight="1" x14ac:dyDescent="0.2">
      <c r="A8" s="21" t="s">
        <v>10</v>
      </c>
      <c r="B8" s="21"/>
      <c r="C8" s="21"/>
      <c r="E8" s="21" t="s">
        <v>11</v>
      </c>
      <c r="F8" s="21"/>
      <c r="H8" s="2" t="s">
        <v>12</v>
      </c>
      <c r="J8" s="2" t="s">
        <v>13</v>
      </c>
      <c r="L8" s="4" t="s">
        <v>11</v>
      </c>
      <c r="M8" s="3"/>
      <c r="N8" s="4" t="s">
        <v>12</v>
      </c>
      <c r="P8" s="4" t="s">
        <v>11</v>
      </c>
      <c r="Q8" s="3"/>
      <c r="R8" s="4" t="s">
        <v>14</v>
      </c>
      <c r="T8" s="2" t="s">
        <v>11</v>
      </c>
      <c r="V8" s="2" t="s">
        <v>15</v>
      </c>
      <c r="X8" s="2" t="s">
        <v>12</v>
      </c>
      <c r="Z8" s="2" t="s">
        <v>13</v>
      </c>
      <c r="AB8" s="2" t="s">
        <v>16</v>
      </c>
    </row>
    <row r="9" spans="1:31" ht="21.75" customHeight="1" x14ac:dyDescent="0.2">
      <c r="A9" s="23" t="s">
        <v>17</v>
      </c>
      <c r="B9" s="23"/>
      <c r="C9" s="23"/>
      <c r="E9" s="31">
        <v>14191</v>
      </c>
      <c r="F9" s="31"/>
      <c r="G9" s="30"/>
      <c r="H9" s="29">
        <v>172346232452</v>
      </c>
      <c r="I9" s="30"/>
      <c r="J9" s="29">
        <v>283486786464.81598</v>
      </c>
      <c r="K9" s="30"/>
      <c r="L9" s="29">
        <v>0</v>
      </c>
      <c r="M9" s="30"/>
      <c r="N9" s="29">
        <v>0</v>
      </c>
      <c r="O9" s="30"/>
      <c r="P9" s="29">
        <v>0</v>
      </c>
      <c r="Q9" s="30"/>
      <c r="R9" s="29">
        <v>0</v>
      </c>
      <c r="S9" s="30"/>
      <c r="T9" s="29">
        <f>E9+L9-P9</f>
        <v>14191</v>
      </c>
      <c r="U9" s="30"/>
      <c r="V9" s="29">
        <v>24398273</v>
      </c>
      <c r="W9" s="30"/>
      <c r="X9" s="29">
        <v>172346232452</v>
      </c>
      <c r="Y9" s="30"/>
      <c r="Z9" s="29">
        <v>345820409072.42798</v>
      </c>
      <c r="AA9" s="30"/>
      <c r="AB9" s="66">
        <f>Z9/$AE$9</f>
        <v>5.9039208813503972E-3</v>
      </c>
      <c r="AE9" s="32">
        <v>58574702476929</v>
      </c>
    </row>
    <row r="10" spans="1:31" ht="21.75" customHeight="1" x14ac:dyDescent="0.2">
      <c r="A10" s="24" t="s">
        <v>18</v>
      </c>
      <c r="B10" s="24"/>
      <c r="C10" s="24"/>
      <c r="E10" s="33">
        <v>818</v>
      </c>
      <c r="F10" s="33"/>
      <c r="G10" s="30"/>
      <c r="H10" s="32">
        <v>9995330058</v>
      </c>
      <c r="I10" s="30"/>
      <c r="J10" s="32">
        <v>14436714310.9816</v>
      </c>
      <c r="K10" s="30"/>
      <c r="L10" s="32">
        <v>0</v>
      </c>
      <c r="M10" s="30"/>
      <c r="N10" s="32">
        <v>0</v>
      </c>
      <c r="O10" s="30"/>
      <c r="P10" s="32">
        <v>0</v>
      </c>
      <c r="Q10" s="30"/>
      <c r="R10" s="32">
        <v>0</v>
      </c>
      <c r="S10" s="30"/>
      <c r="T10" s="38">
        <f t="shared" ref="T10:T12" si="0">E10+L10-P10</f>
        <v>818</v>
      </c>
      <c r="U10" s="30"/>
      <c r="V10" s="32">
        <v>20181108</v>
      </c>
      <c r="W10" s="30"/>
      <c r="X10" s="32">
        <v>9995330058</v>
      </c>
      <c r="Y10" s="30"/>
      <c r="Z10" s="32">
        <v>16488336568.387199</v>
      </c>
      <c r="AA10" s="30"/>
      <c r="AB10" s="84">
        <f t="shared" ref="AB10:AB12" si="1">Z10/$AE$9</f>
        <v>2.8149245102664436E-4</v>
      </c>
    </row>
    <row r="11" spans="1:31" ht="21.75" customHeight="1" x14ac:dyDescent="0.2">
      <c r="A11" s="24" t="s">
        <v>19</v>
      </c>
      <c r="B11" s="24"/>
      <c r="C11" s="24"/>
      <c r="E11" s="33">
        <v>1542315</v>
      </c>
      <c r="F11" s="33"/>
      <c r="G11" s="30"/>
      <c r="H11" s="32">
        <v>24674928104199</v>
      </c>
      <c r="I11" s="30"/>
      <c r="J11" s="32">
        <v>48881749115880</v>
      </c>
      <c r="K11" s="30"/>
      <c r="L11" s="32">
        <v>139314</v>
      </c>
      <c r="M11" s="30"/>
      <c r="N11" s="32">
        <v>4622087019543</v>
      </c>
      <c r="O11" s="30"/>
      <c r="P11" s="32">
        <v>69463</v>
      </c>
      <c r="Q11" s="30"/>
      <c r="R11" s="32">
        <v>2380909018218</v>
      </c>
      <c r="S11" s="30"/>
      <c r="T11" s="38">
        <f t="shared" si="0"/>
        <v>1612166</v>
      </c>
      <c r="U11" s="30"/>
      <c r="V11" s="32">
        <v>35880000</v>
      </c>
      <c r="W11" s="30"/>
      <c r="X11" s="32">
        <v>28106227335415</v>
      </c>
      <c r="Y11" s="30"/>
      <c r="Z11" s="32">
        <v>57705689241408</v>
      </c>
      <c r="AA11" s="30"/>
      <c r="AB11" s="84">
        <f t="shared" si="1"/>
        <v>0.98516401793311237</v>
      </c>
    </row>
    <row r="12" spans="1:31" ht="21.75" customHeight="1" x14ac:dyDescent="0.2">
      <c r="A12" s="25" t="s">
        <v>20</v>
      </c>
      <c r="B12" s="25"/>
      <c r="C12" s="25"/>
      <c r="D12" s="9"/>
      <c r="E12" s="33">
        <v>100000</v>
      </c>
      <c r="F12" s="35"/>
      <c r="G12" s="30"/>
      <c r="H12" s="34">
        <v>426157498166</v>
      </c>
      <c r="I12" s="30"/>
      <c r="J12" s="34">
        <v>500795200000</v>
      </c>
      <c r="K12" s="30"/>
      <c r="L12" s="34">
        <v>0</v>
      </c>
      <c r="M12" s="30"/>
      <c r="N12" s="34">
        <v>0</v>
      </c>
      <c r="O12" s="30"/>
      <c r="P12" s="34">
        <v>0</v>
      </c>
      <c r="Q12" s="30"/>
      <c r="R12" s="34">
        <v>0</v>
      </c>
      <c r="S12" s="30"/>
      <c r="T12" s="38">
        <f t="shared" si="0"/>
        <v>100000</v>
      </c>
      <c r="U12" s="30"/>
      <c r="V12" s="34">
        <v>5000800</v>
      </c>
      <c r="W12" s="30"/>
      <c r="X12" s="34">
        <v>426157498166</v>
      </c>
      <c r="Y12" s="30"/>
      <c r="Z12" s="34">
        <v>498879808000</v>
      </c>
      <c r="AA12" s="30"/>
      <c r="AB12" s="84">
        <f t="shared" si="1"/>
        <v>8.5169840716902544E-3</v>
      </c>
    </row>
    <row r="13" spans="1:31" ht="21.75" customHeight="1" x14ac:dyDescent="0.2">
      <c r="A13" s="26" t="s">
        <v>21</v>
      </c>
      <c r="B13" s="26"/>
      <c r="C13" s="26"/>
      <c r="D13" s="26"/>
      <c r="E13" s="30"/>
      <c r="F13" s="36"/>
      <c r="G13" s="30"/>
      <c r="H13" s="36">
        <f>SUM(H9:H12)</f>
        <v>25283427164875</v>
      </c>
      <c r="I13" s="30"/>
      <c r="J13" s="36">
        <f>SUM(J9:J12)</f>
        <v>49680467816655.797</v>
      </c>
      <c r="K13" s="30"/>
      <c r="L13" s="36"/>
      <c r="M13" s="30"/>
      <c r="N13" s="36">
        <f>SUM(N9:N12)</f>
        <v>4622087019543</v>
      </c>
      <c r="O13" s="30"/>
      <c r="P13" s="36"/>
      <c r="Q13" s="30"/>
      <c r="R13" s="36">
        <f>SUM(R9:R12)</f>
        <v>2380909018218</v>
      </c>
      <c r="S13" s="30"/>
      <c r="T13" s="36"/>
      <c r="U13" s="30"/>
      <c r="V13" s="36"/>
      <c r="W13" s="30"/>
      <c r="X13" s="36">
        <f>SUM(X9:X12)</f>
        <v>28714726396091</v>
      </c>
      <c r="Y13" s="30"/>
      <c r="Z13" s="36">
        <f>SUM(Z9:Z12)</f>
        <v>58566877795048.813</v>
      </c>
      <c r="AA13" s="30"/>
      <c r="AB13" s="85">
        <f>SUM(AB9:AB12)</f>
        <v>0.99986641533717957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fitToPage="1"/>
  </sheetPr>
  <dimension ref="A1:AZ12"/>
  <sheetViews>
    <sheetView showGridLines="0" rightToLeft="1" view="pageBreakPreview" zoomScale="60" zoomScaleNormal="100" workbookViewId="0">
      <selection activeCell="E53" sqref="E53:E54"/>
    </sheetView>
  </sheetViews>
  <sheetFormatPr defaultRowHeight="12.75" x14ac:dyDescent="0.2"/>
  <cols>
    <col min="1" max="1" width="85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10.8554687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14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52" ht="25.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52" ht="25.5" customHeight="1" x14ac:dyDescent="0.2">
      <c r="A2" s="19" t="s">
        <v>71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52" ht="25.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52" ht="14.45" customHeight="1" x14ac:dyDescent="0.2"/>
    <row r="5" spans="1:52" s="78" customFormat="1" ht="21.75" customHeight="1" x14ac:dyDescent="0.2">
      <c r="A5" s="77" t="s">
        <v>25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</row>
    <row r="6" spans="1:52" ht="14.45" customHeight="1" x14ac:dyDescent="0.2">
      <c r="C6" s="21" t="s">
        <v>5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Y6" s="21" t="s">
        <v>7</v>
      </c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52" ht="18" customHeight="1" x14ac:dyDescent="0.2">
      <c r="A7" s="2" t="s">
        <v>22</v>
      </c>
      <c r="C7" s="4" t="s">
        <v>26</v>
      </c>
      <c r="D7" s="3"/>
      <c r="E7" s="4" t="s">
        <v>27</v>
      </c>
      <c r="F7" s="3"/>
      <c r="G7" s="22" t="s">
        <v>28</v>
      </c>
      <c r="H7" s="22"/>
      <c r="I7" s="22"/>
      <c r="J7" s="3"/>
      <c r="K7" s="22" t="s">
        <v>29</v>
      </c>
      <c r="L7" s="22"/>
      <c r="M7" s="22"/>
      <c r="N7" s="3"/>
      <c r="O7" s="22" t="s">
        <v>23</v>
      </c>
      <c r="P7" s="22"/>
      <c r="Q7" s="22"/>
      <c r="R7" s="3"/>
      <c r="S7" s="22" t="s">
        <v>24</v>
      </c>
      <c r="T7" s="22"/>
      <c r="U7" s="22"/>
      <c r="V7" s="22"/>
      <c r="W7" s="22"/>
      <c r="Y7" s="22" t="s">
        <v>26</v>
      </c>
      <c r="Z7" s="22"/>
      <c r="AA7" s="22"/>
      <c r="AB7" s="22"/>
      <c r="AC7" s="22"/>
      <c r="AD7" s="3"/>
      <c r="AE7" s="22" t="s">
        <v>27</v>
      </c>
      <c r="AF7" s="22"/>
      <c r="AG7" s="22"/>
      <c r="AH7" s="22"/>
      <c r="AI7" s="22"/>
      <c r="AJ7" s="3"/>
      <c r="AK7" s="22" t="s">
        <v>28</v>
      </c>
      <c r="AL7" s="22"/>
      <c r="AM7" s="22"/>
      <c r="AN7" s="3"/>
      <c r="AO7" s="22" t="s">
        <v>29</v>
      </c>
      <c r="AP7" s="22"/>
      <c r="AQ7" s="22"/>
      <c r="AR7" s="3"/>
      <c r="AS7" s="22" t="s">
        <v>23</v>
      </c>
      <c r="AT7" s="22"/>
      <c r="AU7" s="3"/>
      <c r="AV7" s="4" t="s">
        <v>24</v>
      </c>
      <c r="AW7" s="78"/>
      <c r="AX7" s="78"/>
      <c r="AY7" s="78"/>
      <c r="AZ7" s="78"/>
    </row>
    <row r="8" spans="1:52" ht="27.75" customHeight="1" x14ac:dyDescent="0.2">
      <c r="A8" s="5" t="s">
        <v>17</v>
      </c>
      <c r="C8" s="79" t="s">
        <v>30</v>
      </c>
      <c r="D8" s="30"/>
      <c r="E8" s="79" t="s">
        <v>31</v>
      </c>
      <c r="F8" s="30"/>
      <c r="G8" s="80" t="s">
        <v>32</v>
      </c>
      <c r="H8" s="80"/>
      <c r="I8" s="80"/>
      <c r="J8" s="30"/>
      <c r="K8" s="31">
        <v>14191</v>
      </c>
      <c r="L8" s="31"/>
      <c r="M8" s="31"/>
      <c r="N8" s="30"/>
      <c r="O8" s="86">
        <v>14000000</v>
      </c>
      <c r="P8" s="86"/>
      <c r="Q8" s="86"/>
      <c r="R8" s="30"/>
      <c r="S8" s="87" t="s">
        <v>78</v>
      </c>
      <c r="T8" s="87"/>
      <c r="U8" s="87"/>
      <c r="V8" s="87"/>
      <c r="W8" s="87"/>
      <c r="X8" s="30"/>
      <c r="Y8" s="80" t="s">
        <v>30</v>
      </c>
      <c r="Z8" s="80"/>
      <c r="AA8" s="80"/>
      <c r="AB8" s="80"/>
      <c r="AC8" s="80"/>
      <c r="AD8" s="30"/>
      <c r="AE8" s="80" t="s">
        <v>31</v>
      </c>
      <c r="AF8" s="80"/>
      <c r="AG8" s="80"/>
      <c r="AH8" s="80"/>
      <c r="AI8" s="80"/>
      <c r="AJ8" s="30"/>
      <c r="AK8" s="80" t="s">
        <v>32</v>
      </c>
      <c r="AL8" s="80"/>
      <c r="AM8" s="80"/>
      <c r="AN8" s="30"/>
      <c r="AO8" s="31">
        <v>14191</v>
      </c>
      <c r="AP8" s="31"/>
      <c r="AQ8" s="31"/>
      <c r="AR8" s="30"/>
      <c r="AS8" s="86">
        <v>14000000</v>
      </c>
      <c r="AT8" s="86"/>
      <c r="AU8" s="86"/>
      <c r="AV8" s="90" t="s">
        <v>78</v>
      </c>
      <c r="AW8" s="92"/>
      <c r="AX8" s="92"/>
      <c r="AY8" s="92"/>
      <c r="AZ8" s="92"/>
    </row>
    <row r="9" spans="1:52" ht="27.75" customHeight="1" x14ac:dyDescent="0.2">
      <c r="A9" s="7" t="s">
        <v>18</v>
      </c>
      <c r="C9" s="81" t="s">
        <v>30</v>
      </c>
      <c r="D9" s="30"/>
      <c r="E9" s="81" t="s">
        <v>31</v>
      </c>
      <c r="F9" s="30"/>
      <c r="G9" s="82" t="s">
        <v>32</v>
      </c>
      <c r="H9" s="82"/>
      <c r="I9" s="82"/>
      <c r="J9" s="30"/>
      <c r="K9" s="33">
        <v>818</v>
      </c>
      <c r="L9" s="33"/>
      <c r="M9" s="33"/>
      <c r="N9" s="30"/>
      <c r="O9" s="88">
        <v>18000000</v>
      </c>
      <c r="P9" s="88"/>
      <c r="Q9" s="88"/>
      <c r="R9" s="30"/>
      <c r="S9" s="89" t="s">
        <v>78</v>
      </c>
      <c r="T9" s="89"/>
      <c r="U9" s="89"/>
      <c r="V9" s="89"/>
      <c r="W9" s="89"/>
      <c r="X9" s="30"/>
      <c r="Y9" s="82" t="s">
        <v>30</v>
      </c>
      <c r="Z9" s="82"/>
      <c r="AA9" s="82"/>
      <c r="AB9" s="82"/>
      <c r="AC9" s="82"/>
      <c r="AD9" s="30"/>
      <c r="AE9" s="82" t="s">
        <v>31</v>
      </c>
      <c r="AF9" s="82"/>
      <c r="AG9" s="82"/>
      <c r="AH9" s="82"/>
      <c r="AI9" s="82"/>
      <c r="AJ9" s="30"/>
      <c r="AK9" s="82" t="s">
        <v>32</v>
      </c>
      <c r="AL9" s="82"/>
      <c r="AM9" s="82"/>
      <c r="AN9" s="30"/>
      <c r="AO9" s="33">
        <v>818</v>
      </c>
      <c r="AP9" s="33"/>
      <c r="AQ9" s="33"/>
      <c r="AR9" s="30"/>
      <c r="AS9" s="88">
        <v>18000000</v>
      </c>
      <c r="AT9" s="88"/>
      <c r="AU9" s="88"/>
      <c r="AV9" s="91" t="s">
        <v>78</v>
      </c>
      <c r="AW9" s="91"/>
      <c r="AX9" s="91"/>
      <c r="AY9" s="91"/>
      <c r="AZ9" s="91"/>
    </row>
    <row r="10" spans="1:52" ht="21.75" customHeight="1" x14ac:dyDescent="0.2"/>
    <row r="11" spans="1:52" ht="21.75" customHeight="1" x14ac:dyDescent="0.2"/>
    <row r="12" spans="1:52" ht="21.75" customHeight="1" x14ac:dyDescent="0.2"/>
  </sheetData>
  <mergeCells count="33">
    <mergeCell ref="G9:I9"/>
    <mergeCell ref="K9:M9"/>
    <mergeCell ref="O9:Q9"/>
    <mergeCell ref="S9:W9"/>
    <mergeCell ref="Y9:AC9"/>
    <mergeCell ref="AE9:AI9"/>
    <mergeCell ref="AK9:AM9"/>
    <mergeCell ref="AO9:AQ9"/>
    <mergeCell ref="G8:I8"/>
    <mergeCell ref="K8:M8"/>
    <mergeCell ref="O8:Q8"/>
    <mergeCell ref="AS8:AU8"/>
    <mergeCell ref="AS9:AU9"/>
    <mergeCell ref="S8:W8"/>
    <mergeCell ref="Y8:AC8"/>
    <mergeCell ref="C6:W6"/>
    <mergeCell ref="Y6:AV6"/>
    <mergeCell ref="G7:I7"/>
    <mergeCell ref="K7:M7"/>
    <mergeCell ref="O7:Q7"/>
    <mergeCell ref="S7:W7"/>
    <mergeCell ref="Y7:AC7"/>
    <mergeCell ref="AE7:AI7"/>
    <mergeCell ref="AK7:AM7"/>
    <mergeCell ref="AO7:AQ7"/>
    <mergeCell ref="AS7:AT7"/>
    <mergeCell ref="AE8:AI8"/>
    <mergeCell ref="AK8:AM8"/>
    <mergeCell ref="AO8:AQ8"/>
    <mergeCell ref="A5:AW5"/>
    <mergeCell ref="A1:AW1"/>
    <mergeCell ref="A2:AW2"/>
    <mergeCell ref="A3:AW3"/>
  </mergeCells>
  <pageMargins left="0.39" right="0.39" top="0.39" bottom="0.39" header="0" footer="0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  <pageSetUpPr fitToPage="1"/>
  </sheetPr>
  <dimension ref="A1:L10"/>
  <sheetViews>
    <sheetView showGridLines="0" rightToLeft="1" view="pageBreakPreview" zoomScale="89" zoomScaleNormal="100" zoomScaleSheetLayoutView="89" workbookViewId="0">
      <selection activeCell="B35" sqref="B35"/>
    </sheetView>
  </sheetViews>
  <sheetFormatPr defaultRowHeight="12.75" x14ac:dyDescent="0.2"/>
  <cols>
    <col min="1" max="1" width="6.28515625" bestFit="1" customWidth="1"/>
    <col min="2" max="2" width="43.140625" customWidth="1"/>
    <col min="3" max="3" width="1.28515625" customWidth="1"/>
    <col min="4" max="4" width="16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71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9.5" customHeight="1" x14ac:dyDescent="0.2">
      <c r="A5" s="1" t="s">
        <v>81</v>
      </c>
      <c r="B5" s="20" t="s">
        <v>33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5</v>
      </c>
      <c r="F6" s="21" t="s">
        <v>6</v>
      </c>
      <c r="G6" s="21"/>
      <c r="H6" s="21"/>
      <c r="J6" s="2" t="s">
        <v>7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34</v>
      </c>
      <c r="B8" s="21"/>
      <c r="D8" s="2" t="s">
        <v>35</v>
      </c>
      <c r="F8" s="2" t="s">
        <v>36</v>
      </c>
      <c r="H8" s="2" t="s">
        <v>37</v>
      </c>
      <c r="J8" s="2" t="s">
        <v>35</v>
      </c>
      <c r="L8" s="2" t="s">
        <v>16</v>
      </c>
    </row>
    <row r="9" spans="1:12" ht="21.75" customHeight="1" x14ac:dyDescent="0.2">
      <c r="A9" s="23" t="s">
        <v>80</v>
      </c>
      <c r="B9" s="23"/>
      <c r="D9" s="6">
        <v>139013173675</v>
      </c>
      <c r="F9" s="6">
        <v>6702718419753</v>
      </c>
      <c r="H9" s="6">
        <v>6839335032499</v>
      </c>
      <c r="J9" s="6">
        <f>D9+F9-H9</f>
        <v>2396560929</v>
      </c>
      <c r="L9" s="93">
        <f>J9/سهام!AE9</f>
        <v>4.0914606949031299E-5</v>
      </c>
    </row>
    <row r="10" spans="1:12" ht="21.75" customHeight="1" x14ac:dyDescent="0.2">
      <c r="A10" s="26" t="s">
        <v>21</v>
      </c>
      <c r="B10" s="26"/>
      <c r="D10" s="11">
        <f>SUM(D9:D9)</f>
        <v>139013173675</v>
      </c>
      <c r="F10" s="11">
        <f>SUM(F9:F9)</f>
        <v>6702718419753</v>
      </c>
      <c r="H10" s="11">
        <f>SUM(H9:H9)</f>
        <v>6839335032499</v>
      </c>
      <c r="J10" s="11">
        <f>SUM(J9:J9)</f>
        <v>2396560929</v>
      </c>
      <c r="L10" s="94">
        <f>SUM(L9)</f>
        <v>4.0914606949031299E-5</v>
      </c>
    </row>
  </sheetData>
  <mergeCells count="8">
    <mergeCell ref="A10:B10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scale="9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J11"/>
  <sheetViews>
    <sheetView showGridLines="0" rightToLeft="1" view="pageBreakPreview" zoomScale="84" zoomScaleNormal="100" zoomScaleSheetLayoutView="84" workbookViewId="0">
      <selection activeCell="E40" sqref="D39:E40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38</v>
      </c>
      <c r="B5" s="20" t="s">
        <v>39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40</v>
      </c>
      <c r="B7" s="21"/>
      <c r="D7" s="2" t="s">
        <v>41</v>
      </c>
      <c r="F7" s="2" t="s">
        <v>35</v>
      </c>
      <c r="H7" s="2" t="s">
        <v>42</v>
      </c>
      <c r="J7" s="2" t="s">
        <v>43</v>
      </c>
    </row>
    <row r="8" spans="1:10" ht="21.75" customHeight="1" x14ac:dyDescent="0.45">
      <c r="A8" s="23" t="s">
        <v>82</v>
      </c>
      <c r="B8" s="23"/>
      <c r="D8" s="79" t="s">
        <v>44</v>
      </c>
      <c r="F8" s="71">
        <f>'درآمد حاصل از سرمایه گذاری در گ'!J13</f>
        <v>6645231977069</v>
      </c>
      <c r="G8" s="28"/>
      <c r="H8" s="95">
        <f>F8/$F$11</f>
        <v>0.99938872126922695</v>
      </c>
      <c r="I8" s="96"/>
      <c r="J8" s="75">
        <f>F8/سهام!$AE$9</f>
        <v>0.11344883876595666</v>
      </c>
    </row>
    <row r="9" spans="1:10" ht="21.75" customHeight="1" x14ac:dyDescent="0.45">
      <c r="A9" s="24" t="s">
        <v>47</v>
      </c>
      <c r="B9" s="24"/>
      <c r="D9" s="81" t="s">
        <v>45</v>
      </c>
      <c r="F9" s="72">
        <f>'درآمد سپرده بانکی'!D9</f>
        <v>1979053</v>
      </c>
      <c r="G9" s="28"/>
      <c r="H9" s="97">
        <f t="shared" ref="H9:H10" si="0">F9/$F$11</f>
        <v>2.9763343910627345E-7</v>
      </c>
      <c r="I9" s="96"/>
      <c r="J9" s="98">
        <f>F9/سهام!$AE$9</f>
        <v>3.3786821209710723E-8</v>
      </c>
    </row>
    <row r="10" spans="1:10" ht="21.75" customHeight="1" x14ac:dyDescent="0.45">
      <c r="A10" s="25" t="s">
        <v>48</v>
      </c>
      <c r="B10" s="25"/>
      <c r="D10" s="81" t="s">
        <v>46</v>
      </c>
      <c r="F10" s="73">
        <f>'سایر درآمدها'!D9</f>
        <v>4062594503</v>
      </c>
      <c r="G10" s="28"/>
      <c r="H10" s="99">
        <f t="shared" si="0"/>
        <v>6.1098109733399343E-4</v>
      </c>
      <c r="I10" s="96"/>
      <c r="J10" s="100">
        <f>F10/سهام!$AE$9</f>
        <v>6.9357492760635823E-5</v>
      </c>
    </row>
    <row r="11" spans="1:10" ht="21.75" customHeight="1" x14ac:dyDescent="0.45">
      <c r="A11" s="26" t="s">
        <v>21</v>
      </c>
      <c r="B11" s="26"/>
      <c r="D11" s="11"/>
      <c r="F11" s="74">
        <f>SUM(F8:F10)</f>
        <v>6649296550625</v>
      </c>
      <c r="G11" s="28"/>
      <c r="H11" s="76">
        <f>SUM(H8:H10)</f>
        <v>1</v>
      </c>
      <c r="I11" s="96"/>
      <c r="J11" s="76">
        <f>SUM(J8:J10)</f>
        <v>0.1135182300455385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  <pageSetUpPr fitToPage="1"/>
  </sheetPr>
  <dimension ref="A1:Z13"/>
  <sheetViews>
    <sheetView showGridLines="0" rightToLeft="1" view="pageBreakPreview" zoomScale="60" zoomScaleNormal="100" workbookViewId="0">
      <selection activeCell="B34" sqref="B34"/>
    </sheetView>
  </sheetViews>
  <sheetFormatPr defaultRowHeight="12.75" x14ac:dyDescent="0.2"/>
  <cols>
    <col min="1" max="1" width="6.140625" bestFit="1" customWidth="1"/>
    <col min="2" max="2" width="76.5703125" customWidth="1"/>
    <col min="3" max="3" width="1.28515625" customWidth="1"/>
    <col min="4" max="4" width="14.85546875" bestFit="1" customWidth="1"/>
    <col min="5" max="5" width="1.28515625" customWidth="1"/>
    <col min="6" max="6" width="20.42578125" bestFit="1" customWidth="1"/>
    <col min="7" max="7" width="1.28515625" customWidth="1"/>
    <col min="8" max="8" width="18.85546875" bestFit="1" customWidth="1"/>
    <col min="9" max="9" width="1.28515625" customWidth="1"/>
    <col min="10" max="10" width="20.28515625" bestFit="1" customWidth="1"/>
    <col min="11" max="11" width="1.28515625" customWidth="1"/>
    <col min="12" max="12" width="17.42578125" bestFit="1" customWidth="1"/>
    <col min="13" max="13" width="1.28515625" customWidth="1"/>
    <col min="14" max="14" width="14.85546875" bestFit="1" customWidth="1"/>
    <col min="15" max="16" width="1.28515625" customWidth="1"/>
    <col min="17" max="17" width="20.28515625" bestFit="1" customWidth="1"/>
    <col min="18" max="18" width="1.28515625" customWidth="1"/>
    <col min="19" max="19" width="18.85546875" bestFit="1" customWidth="1"/>
    <col min="20" max="20" width="1.28515625" customWidth="1"/>
    <col min="21" max="21" width="20.28515625" bestFit="1" customWidth="1"/>
    <col min="22" max="22" width="1.28515625" customWidth="1"/>
    <col min="23" max="23" width="17.28515625" bestFit="1" customWidth="1"/>
    <col min="24" max="24" width="0.28515625" customWidth="1"/>
    <col min="26" max="26" width="17" bestFit="1" customWidth="1"/>
  </cols>
  <sheetData>
    <row r="1" spans="1:26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6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6" ht="27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6" ht="14.45" customHeight="1" x14ac:dyDescent="0.2"/>
    <row r="5" spans="1:26" ht="21.75" customHeight="1" x14ac:dyDescent="0.2">
      <c r="A5" s="1" t="s">
        <v>49</v>
      </c>
      <c r="B5" s="20" t="s">
        <v>82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6" ht="18" customHeight="1" x14ac:dyDescent="0.2">
      <c r="D6" s="21" t="s">
        <v>50</v>
      </c>
      <c r="E6" s="21"/>
      <c r="F6" s="21"/>
      <c r="G6" s="21"/>
      <c r="H6" s="21"/>
      <c r="I6" s="21"/>
      <c r="J6" s="21"/>
      <c r="K6" s="21"/>
      <c r="L6" s="21"/>
      <c r="N6" s="21" t="s">
        <v>51</v>
      </c>
      <c r="O6" s="21"/>
      <c r="P6" s="21"/>
      <c r="Q6" s="21"/>
      <c r="R6" s="21"/>
      <c r="S6" s="21"/>
      <c r="T6" s="21"/>
      <c r="U6" s="21"/>
      <c r="V6" s="21"/>
      <c r="W6" s="21"/>
    </row>
    <row r="7" spans="1:26" ht="16.5" customHeight="1" x14ac:dyDescent="0.2">
      <c r="D7" s="3"/>
      <c r="E7" s="3"/>
      <c r="F7" s="3"/>
      <c r="G7" s="3"/>
      <c r="H7" s="3"/>
      <c r="I7" s="3"/>
      <c r="J7" s="22" t="s">
        <v>21</v>
      </c>
      <c r="K7" s="22"/>
      <c r="L7" s="22"/>
      <c r="N7" s="3"/>
      <c r="O7" s="3"/>
      <c r="P7" s="3"/>
      <c r="Q7" s="3"/>
      <c r="R7" s="3"/>
      <c r="S7" s="3"/>
      <c r="T7" s="3"/>
      <c r="U7" s="22" t="s">
        <v>21</v>
      </c>
      <c r="V7" s="22"/>
      <c r="W7" s="22"/>
    </row>
    <row r="8" spans="1:26" ht="21.75" customHeight="1" x14ac:dyDescent="0.2">
      <c r="A8" s="21" t="s">
        <v>52</v>
      </c>
      <c r="B8" s="21"/>
      <c r="D8" s="2" t="s">
        <v>53</v>
      </c>
      <c r="F8" s="2" t="s">
        <v>54</v>
      </c>
      <c r="H8" s="2" t="s">
        <v>55</v>
      </c>
      <c r="J8" s="4" t="s">
        <v>35</v>
      </c>
      <c r="K8" s="3"/>
      <c r="L8" s="4" t="s">
        <v>42</v>
      </c>
      <c r="N8" s="2" t="s">
        <v>53</v>
      </c>
      <c r="P8" s="21" t="s">
        <v>54</v>
      </c>
      <c r="Q8" s="21"/>
      <c r="S8" s="2" t="s">
        <v>55</v>
      </c>
      <c r="U8" s="4" t="s">
        <v>35</v>
      </c>
      <c r="V8" s="3"/>
      <c r="W8" s="4" t="s">
        <v>42</v>
      </c>
    </row>
    <row r="9" spans="1:26" ht="21.75" customHeight="1" x14ac:dyDescent="0.2">
      <c r="A9" s="23" t="s">
        <v>19</v>
      </c>
      <c r="B9" s="23"/>
      <c r="D9" s="29">
        <v>0</v>
      </c>
      <c r="E9" s="68"/>
      <c r="F9" s="46">
        <f>'درآمد ناشی از تغییر قیمت اوراق'!I10</f>
        <v>6408177848317</v>
      </c>
      <c r="G9" s="47"/>
      <c r="H9" s="46">
        <f>'درآمد ناشی از فروش'!I8</f>
        <v>174584275886</v>
      </c>
      <c r="I9" s="47"/>
      <c r="J9" s="46">
        <f>D9+F9+H9</f>
        <v>6582762124203</v>
      </c>
      <c r="K9" s="68"/>
      <c r="L9" s="104">
        <f>Z9/$Z$13</f>
        <v>0.99002857406397216</v>
      </c>
      <c r="M9" s="68"/>
      <c r="N9" s="46">
        <v>0</v>
      </c>
      <c r="O9" s="47"/>
      <c r="P9" s="48">
        <f>'درآمد ناشی از تغییر قیمت اوراق'!Q10</f>
        <v>6408177848317</v>
      </c>
      <c r="Q9" s="48"/>
      <c r="R9" s="47"/>
      <c r="S9" s="46" cm="1">
        <f t="array" ref="S9:T9">'درآمد ناشی از فروش'!Q8:R8</f>
        <v>174584275886</v>
      </c>
      <c r="T9" s="47">
        <v>0</v>
      </c>
      <c r="U9" s="46">
        <f>N9+P9+S9</f>
        <v>6582762124203</v>
      </c>
      <c r="V9" s="67"/>
      <c r="W9" s="64">
        <f>Z9/$Z$13</f>
        <v>0.99002857406397216</v>
      </c>
      <c r="Z9" s="105">
        <f>J9</f>
        <v>6582762124203</v>
      </c>
    </row>
    <row r="10" spans="1:26" ht="21.75" customHeight="1" x14ac:dyDescent="0.2">
      <c r="A10" s="24" t="s">
        <v>17</v>
      </c>
      <c r="B10" s="24"/>
      <c r="D10" s="32">
        <v>0</v>
      </c>
      <c r="E10" s="68"/>
      <c r="F10" s="50">
        <f>'درآمد ناشی از تغییر قیمت اوراق'!I8</f>
        <v>62333622608</v>
      </c>
      <c r="G10" s="47"/>
      <c r="H10" s="50">
        <v>0</v>
      </c>
      <c r="I10" s="47"/>
      <c r="J10" s="51">
        <f t="shared" ref="J10:J12" si="0">D10+F10+H10</f>
        <v>62333622608</v>
      </c>
      <c r="K10" s="68"/>
      <c r="L10" s="84">
        <f t="shared" ref="L10:L12" si="1">Z10/$Z$13</f>
        <v>9.3747983509751588E-3</v>
      </c>
      <c r="M10" s="68"/>
      <c r="N10" s="50">
        <v>0</v>
      </c>
      <c r="O10" s="47"/>
      <c r="P10" s="69">
        <f>'درآمد ناشی از تغییر قیمت اوراق'!Q8</f>
        <v>62333622608</v>
      </c>
      <c r="Q10" s="69"/>
      <c r="R10" s="47"/>
      <c r="S10" s="50">
        <v>0</v>
      </c>
      <c r="T10" s="47"/>
      <c r="U10" s="51">
        <f t="shared" ref="U10:U12" si="2">N10+P10+S10</f>
        <v>62333622608</v>
      </c>
      <c r="V10" s="67"/>
      <c r="W10" s="103">
        <f t="shared" ref="W10:W12" si="3">Z10/$Z$13</f>
        <v>9.3747983509751588E-3</v>
      </c>
      <c r="Z10" s="105">
        <f>J10</f>
        <v>62333622608</v>
      </c>
    </row>
    <row r="11" spans="1:26" ht="21.75" customHeight="1" x14ac:dyDescent="0.2">
      <c r="A11" s="24" t="s">
        <v>20</v>
      </c>
      <c r="B11" s="24"/>
      <c r="D11" s="32">
        <v>0</v>
      </c>
      <c r="E11" s="68"/>
      <c r="F11" s="50">
        <f>'درآمد ناشی از تغییر قیمت اوراق'!I9</f>
        <v>-1915392000</v>
      </c>
      <c r="G11" s="47"/>
      <c r="H11" s="50">
        <v>0</v>
      </c>
      <c r="I11" s="47"/>
      <c r="J11" s="51">
        <f t="shared" si="0"/>
        <v>-1915392000</v>
      </c>
      <c r="K11" s="68"/>
      <c r="L11" s="84">
        <f t="shared" si="1"/>
        <v>2.8806947216904503E-4</v>
      </c>
      <c r="M11" s="68"/>
      <c r="N11" s="50">
        <v>0</v>
      </c>
      <c r="O11" s="47"/>
      <c r="P11" s="69">
        <f>'درآمد ناشی از تغییر قیمت اوراق'!Q9</f>
        <v>-1915392000</v>
      </c>
      <c r="Q11" s="69"/>
      <c r="R11" s="47"/>
      <c r="S11" s="50">
        <v>0</v>
      </c>
      <c r="T11" s="47"/>
      <c r="U11" s="51">
        <f t="shared" si="2"/>
        <v>-1915392000</v>
      </c>
      <c r="V11" s="67"/>
      <c r="W11" s="84">
        <f t="shared" si="3"/>
        <v>2.8806947216904503E-4</v>
      </c>
      <c r="Z11" s="105">
        <f>-J11</f>
        <v>1915392000</v>
      </c>
    </row>
    <row r="12" spans="1:26" ht="21.75" customHeight="1" x14ac:dyDescent="0.2">
      <c r="A12" s="25" t="s">
        <v>18</v>
      </c>
      <c r="B12" s="25"/>
      <c r="D12" s="34">
        <v>0</v>
      </c>
      <c r="E12" s="68"/>
      <c r="F12" s="53">
        <f>'درآمد ناشی از تغییر قیمت اوراق'!I11</f>
        <v>2051622258</v>
      </c>
      <c r="G12" s="47"/>
      <c r="H12" s="53">
        <v>0</v>
      </c>
      <c r="I12" s="47"/>
      <c r="J12" s="51">
        <f t="shared" si="0"/>
        <v>2051622258</v>
      </c>
      <c r="K12" s="68"/>
      <c r="L12" s="84">
        <f t="shared" si="1"/>
        <v>3.0855811288358953E-4</v>
      </c>
      <c r="M12" s="68"/>
      <c r="N12" s="53">
        <v>0</v>
      </c>
      <c r="O12" s="47"/>
      <c r="P12" s="69">
        <f>'درآمد ناشی از تغییر قیمت اوراق'!Q11</f>
        <v>2051622258</v>
      </c>
      <c r="Q12" s="70"/>
      <c r="R12" s="47"/>
      <c r="S12" s="53">
        <v>0</v>
      </c>
      <c r="T12" s="47"/>
      <c r="U12" s="51">
        <f t="shared" si="2"/>
        <v>2051622258</v>
      </c>
      <c r="V12" s="67"/>
      <c r="W12" s="84">
        <f t="shared" si="3"/>
        <v>3.0855811288358953E-4</v>
      </c>
      <c r="Z12" s="105">
        <f>J12</f>
        <v>2051622258</v>
      </c>
    </row>
    <row r="13" spans="1:26" ht="21.75" customHeight="1" x14ac:dyDescent="0.2">
      <c r="A13" s="26" t="s">
        <v>21</v>
      </c>
      <c r="B13" s="26"/>
      <c r="D13" s="36">
        <f>SUM(D9:D12)</f>
        <v>0</v>
      </c>
      <c r="E13" s="68"/>
      <c r="F13" s="55">
        <f>SUM(F9:F12)</f>
        <v>6470647701183</v>
      </c>
      <c r="G13" s="47"/>
      <c r="H13" s="55">
        <f>SUM(H9:H12)</f>
        <v>174584275886</v>
      </c>
      <c r="I13" s="47"/>
      <c r="J13" s="55">
        <f>SUM(J9:J12)</f>
        <v>6645231977069</v>
      </c>
      <c r="K13" s="68"/>
      <c r="L13" s="63">
        <f>SUM(L9:L12)</f>
        <v>1</v>
      </c>
      <c r="M13" s="68"/>
      <c r="N13" s="55">
        <f>SUM(N9:N12)</f>
        <v>0</v>
      </c>
      <c r="O13" s="47"/>
      <c r="P13" s="47"/>
      <c r="Q13" s="55">
        <f>SUM(P9:Q12)</f>
        <v>6470647701183</v>
      </c>
      <c r="R13" s="47"/>
      <c r="S13" s="55">
        <f>SUM(S9:S12)</f>
        <v>174584275886</v>
      </c>
      <c r="T13" s="47"/>
      <c r="U13" s="55">
        <f>SUM(U9:U12)</f>
        <v>6645231977069</v>
      </c>
      <c r="V13" s="67"/>
      <c r="W13" s="65">
        <f>SUM(W9:W12)</f>
        <v>1</v>
      </c>
      <c r="Z13" s="105">
        <f>SUM(Z9:Z12)</f>
        <v>6649062761069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W17"/>
  <sheetViews>
    <sheetView showGridLines="0" rightToLeft="1" view="pageBreakPreview" zoomScale="86" zoomScaleNormal="100" zoomScaleSheetLayoutView="86" workbookViewId="0">
      <selection sqref="A1:J1"/>
    </sheetView>
  </sheetViews>
  <sheetFormatPr defaultRowHeight="12.75" x14ac:dyDescent="0.2"/>
  <cols>
    <col min="1" max="1" width="5.140625" style="106" customWidth="1"/>
    <col min="2" max="2" width="40.28515625" style="106" customWidth="1"/>
    <col min="3" max="3" width="1.28515625" style="106" customWidth="1"/>
    <col min="4" max="4" width="19.42578125" style="106" customWidth="1"/>
    <col min="5" max="5" width="1.28515625" style="106" customWidth="1"/>
    <col min="6" max="6" width="20.7109375" style="106" customWidth="1"/>
    <col min="7" max="7" width="1.28515625" style="106" customWidth="1"/>
    <col min="8" max="8" width="19.42578125" style="106" customWidth="1"/>
    <col min="9" max="9" width="1.28515625" style="106" customWidth="1"/>
    <col min="10" max="10" width="19.42578125" style="106" customWidth="1"/>
    <col min="11" max="11" width="0.28515625" style="106" customWidth="1"/>
    <col min="12" max="16" width="9.140625" style="106"/>
    <col min="17" max="18" width="16" style="106" bestFit="1" customWidth="1"/>
    <col min="19" max="21" width="9.140625" style="106"/>
    <col min="22" max="23" width="16" style="106" bestFit="1" customWidth="1"/>
    <col min="24" max="16384" width="9.140625" style="106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23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23" ht="14.45" customHeight="1" x14ac:dyDescent="0.2"/>
    <row r="5" spans="1:23" ht="27" customHeight="1" x14ac:dyDescent="0.2">
      <c r="A5" s="16" t="s">
        <v>77</v>
      </c>
      <c r="B5" s="20" t="s">
        <v>56</v>
      </c>
      <c r="C5" s="20"/>
      <c r="D5" s="20"/>
      <c r="E5" s="20"/>
      <c r="F5" s="20"/>
      <c r="G5" s="20"/>
      <c r="H5" s="20"/>
      <c r="I5" s="20"/>
      <c r="J5" s="20"/>
    </row>
    <row r="6" spans="1:23" ht="19.5" customHeight="1" x14ac:dyDescent="0.2">
      <c r="D6" s="21" t="s">
        <v>50</v>
      </c>
      <c r="E6" s="21"/>
      <c r="F6" s="21"/>
      <c r="H6" s="21" t="s">
        <v>51</v>
      </c>
      <c r="I6" s="21"/>
      <c r="J6" s="21"/>
    </row>
    <row r="7" spans="1:23" ht="36.4" customHeight="1" x14ac:dyDescent="0.2">
      <c r="A7" s="21" t="s">
        <v>57</v>
      </c>
      <c r="B7" s="21"/>
      <c r="D7" s="17" t="s">
        <v>58</v>
      </c>
      <c r="E7" s="107"/>
      <c r="F7" s="17" t="s">
        <v>59</v>
      </c>
      <c r="H7" s="17" t="s">
        <v>58</v>
      </c>
      <c r="I7" s="107"/>
      <c r="J7" s="17" t="s">
        <v>59</v>
      </c>
    </row>
    <row r="8" spans="1:23" ht="21.75" customHeight="1" x14ac:dyDescent="0.2">
      <c r="A8" s="23" t="s">
        <v>80</v>
      </c>
      <c r="B8" s="23"/>
      <c r="D8" s="29">
        <v>1979053</v>
      </c>
      <c r="E8" s="108"/>
      <c r="F8" s="93">
        <f>D8/R17</f>
        <v>2.799033610440026E-5</v>
      </c>
      <c r="G8" s="108"/>
      <c r="H8" s="29">
        <v>1979053</v>
      </c>
      <c r="I8" s="108"/>
      <c r="J8" s="93">
        <f>H8/W17</f>
        <v>2.799033610440026E-5</v>
      </c>
      <c r="P8"/>
      <c r="Q8"/>
      <c r="R8"/>
      <c r="S8"/>
      <c r="T8"/>
      <c r="U8"/>
      <c r="V8"/>
    </row>
    <row r="9" spans="1:23" ht="21.75" customHeight="1" thickBot="1" x14ac:dyDescent="0.25">
      <c r="A9" s="26" t="s">
        <v>21</v>
      </c>
      <c r="B9" s="26"/>
      <c r="D9" s="36">
        <f>SUM(D8:D8)</f>
        <v>1979053</v>
      </c>
      <c r="E9" s="108"/>
      <c r="F9" s="94">
        <f>SUM(F8:F8)</f>
        <v>2.799033610440026E-5</v>
      </c>
      <c r="G9" s="108"/>
      <c r="H9" s="36">
        <f>SUM(H8)</f>
        <v>1979053</v>
      </c>
      <c r="I9" s="108"/>
      <c r="J9" s="94">
        <f>SUM(J8:J8)</f>
        <v>2.799033610440026E-5</v>
      </c>
    </row>
    <row r="13" spans="1:23" ht="18.75" x14ac:dyDescent="0.45">
      <c r="P13" s="110"/>
      <c r="Q13" s="109" t="s">
        <v>83</v>
      </c>
      <c r="R13" s="109"/>
      <c r="S13" s="109"/>
      <c r="T13" s="109"/>
      <c r="U13" s="109"/>
      <c r="V13" s="109" t="s">
        <v>51</v>
      </c>
      <c r="W13" s="109"/>
    </row>
    <row r="14" spans="1:23" ht="18.75" x14ac:dyDescent="0.45">
      <c r="Q14" s="110"/>
      <c r="R14" s="110"/>
      <c r="S14" s="110"/>
      <c r="T14" s="110"/>
      <c r="U14" s="110"/>
      <c r="V14" s="110"/>
      <c r="W14" s="110"/>
    </row>
    <row r="15" spans="1:23" ht="18.75" x14ac:dyDescent="0.45">
      <c r="Q15" s="111" t="s">
        <v>84</v>
      </c>
      <c r="R15" s="112">
        <f>سپرده!D9</f>
        <v>139013173675</v>
      </c>
      <c r="S15" s="110"/>
      <c r="T15" s="110"/>
      <c r="U15" s="110" t="s">
        <v>85</v>
      </c>
      <c r="V15" s="111" t="s">
        <v>84</v>
      </c>
      <c r="W15" s="112">
        <f>سپرده!D9</f>
        <v>139013173675</v>
      </c>
    </row>
    <row r="16" spans="1:23" ht="18.75" x14ac:dyDescent="0.45">
      <c r="Q16" s="111" t="s">
        <v>86</v>
      </c>
      <c r="R16" s="112">
        <f>سپرده!J9</f>
        <v>2396560929</v>
      </c>
      <c r="S16" s="110"/>
      <c r="T16" s="110"/>
      <c r="U16" s="110"/>
      <c r="V16" s="111" t="s">
        <v>86</v>
      </c>
      <c r="W16" s="112">
        <f>سپرده!J9</f>
        <v>2396560929</v>
      </c>
    </row>
    <row r="17" spans="17:23" ht="18.75" x14ac:dyDescent="0.45">
      <c r="Q17" s="111" t="s">
        <v>87</v>
      </c>
      <c r="R17" s="112">
        <f>(R15+R16)/2</f>
        <v>70704867302</v>
      </c>
      <c r="S17" s="110"/>
      <c r="T17" s="110"/>
      <c r="U17" s="110"/>
      <c r="V17" s="111" t="s">
        <v>87</v>
      </c>
      <c r="W17" s="112">
        <f>(W15+W16)/2</f>
        <v>70704867302</v>
      </c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  <pageSetUpPr fitToPage="1"/>
  </sheetPr>
  <dimension ref="A1:F9"/>
  <sheetViews>
    <sheetView showGridLines="0" rightToLeft="1" view="pageBreakPreview" zoomScale="71" zoomScaleNormal="100" zoomScaleSheetLayoutView="71" workbookViewId="0">
      <selection activeCell="J49" sqref="J49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73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76</v>
      </c>
      <c r="B5" s="20" t="s">
        <v>48</v>
      </c>
      <c r="C5" s="20"/>
      <c r="D5" s="20"/>
      <c r="E5" s="20"/>
      <c r="F5" s="20"/>
    </row>
    <row r="6" spans="1:6" ht="14.45" customHeight="1" x14ac:dyDescent="0.2">
      <c r="D6" s="2" t="s">
        <v>50</v>
      </c>
      <c r="F6" s="2" t="s">
        <v>7</v>
      </c>
    </row>
    <row r="7" spans="1:6" ht="18" customHeight="1" x14ac:dyDescent="0.2">
      <c r="A7" s="21" t="s">
        <v>48</v>
      </c>
      <c r="B7" s="21"/>
      <c r="D7" s="4" t="s">
        <v>35</v>
      </c>
      <c r="F7" s="4" t="s">
        <v>35</v>
      </c>
    </row>
    <row r="8" spans="1:6" ht="21.75" customHeight="1" x14ac:dyDescent="0.2">
      <c r="A8" s="25" t="s">
        <v>60</v>
      </c>
      <c r="B8" s="25"/>
      <c r="D8" s="34">
        <v>4062594503</v>
      </c>
      <c r="E8" s="30"/>
      <c r="F8" s="34">
        <v>4062594503</v>
      </c>
    </row>
    <row r="9" spans="1:6" ht="21.75" customHeight="1" x14ac:dyDescent="0.2">
      <c r="A9" s="26" t="s">
        <v>21</v>
      </c>
      <c r="B9" s="26"/>
      <c r="D9" s="36">
        <f>SUM(D8)</f>
        <v>4062594503</v>
      </c>
      <c r="E9" s="30"/>
      <c r="F9" s="36">
        <f>SUM(F8)</f>
        <v>4062594503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18"/>
  <sheetViews>
    <sheetView showGridLines="0" rightToLeft="1" view="pageBreakPreview" zoomScale="84" zoomScaleNormal="100" zoomScaleSheetLayoutView="84" workbookViewId="0">
      <selection activeCell="G23" sqref="G2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9.5" customHeight="1" x14ac:dyDescent="0.2">
      <c r="A5" s="20" t="s">
        <v>64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21.75" customHeight="1" x14ac:dyDescent="0.2">
      <c r="A6" s="21" t="s">
        <v>40</v>
      </c>
      <c r="C6" s="21" t="s">
        <v>50</v>
      </c>
      <c r="D6" s="21"/>
      <c r="E6" s="21"/>
      <c r="F6" s="21"/>
      <c r="G6" s="21"/>
      <c r="I6" s="21" t="s">
        <v>51</v>
      </c>
      <c r="J6" s="21"/>
      <c r="K6" s="21"/>
      <c r="L6" s="21"/>
      <c r="M6" s="21"/>
    </row>
    <row r="7" spans="1:13" ht="29.1" customHeight="1" x14ac:dyDescent="0.2">
      <c r="A7" s="21"/>
      <c r="C7" s="12" t="s">
        <v>62</v>
      </c>
      <c r="D7" s="3"/>
      <c r="E7" s="12" t="s">
        <v>61</v>
      </c>
      <c r="F7" s="3"/>
      <c r="G7" s="62" t="s">
        <v>63</v>
      </c>
      <c r="I7" s="12" t="s">
        <v>62</v>
      </c>
      <c r="J7" s="3"/>
      <c r="K7" s="12" t="s">
        <v>61</v>
      </c>
      <c r="L7" s="3"/>
      <c r="M7" s="12" t="s">
        <v>63</v>
      </c>
    </row>
    <row r="8" spans="1:13" ht="29.1" customHeight="1" x14ac:dyDescent="0.2">
      <c r="A8" s="15" t="s">
        <v>79</v>
      </c>
      <c r="B8" s="15"/>
      <c r="C8" s="38">
        <v>16120</v>
      </c>
      <c r="D8" s="15"/>
      <c r="E8" s="38">
        <v>0</v>
      </c>
      <c r="F8" s="38"/>
      <c r="G8" s="38">
        <f>C8+E8</f>
        <v>16120</v>
      </c>
      <c r="H8" s="38"/>
      <c r="I8" s="38">
        <v>16120</v>
      </c>
      <c r="J8" s="38"/>
      <c r="K8" s="38">
        <v>0</v>
      </c>
      <c r="L8" s="38"/>
      <c r="M8" s="38">
        <f>I8+K8</f>
        <v>16120</v>
      </c>
    </row>
    <row r="9" spans="1:13" ht="21.75" customHeight="1" x14ac:dyDescent="0.2">
      <c r="A9" s="113" t="s">
        <v>74</v>
      </c>
      <c r="B9" s="78"/>
      <c r="C9" s="38">
        <v>1384011</v>
      </c>
      <c r="D9" s="114"/>
      <c r="E9" s="38">
        <v>0</v>
      </c>
      <c r="F9" s="114"/>
      <c r="G9" s="38">
        <f t="shared" ref="G9:G10" si="0">C9+E9</f>
        <v>1384011</v>
      </c>
      <c r="H9" s="114"/>
      <c r="I9" s="38">
        <v>1384011</v>
      </c>
      <c r="J9" s="114"/>
      <c r="K9" s="38">
        <v>0</v>
      </c>
      <c r="L9" s="114"/>
      <c r="M9" s="38">
        <f t="shared" ref="M9:M10" si="1">I9+K9</f>
        <v>1384011</v>
      </c>
    </row>
    <row r="10" spans="1:13" ht="21.75" customHeight="1" x14ac:dyDescent="0.2">
      <c r="A10" s="8" t="s">
        <v>75</v>
      </c>
      <c r="C10" s="34">
        <v>578922</v>
      </c>
      <c r="D10" s="30"/>
      <c r="E10" s="34">
        <v>0</v>
      </c>
      <c r="F10" s="30"/>
      <c r="G10" s="38">
        <f t="shared" si="0"/>
        <v>578922</v>
      </c>
      <c r="H10" s="30"/>
      <c r="I10" s="34">
        <v>578922</v>
      </c>
      <c r="J10" s="30"/>
      <c r="K10" s="34">
        <v>0</v>
      </c>
      <c r="L10" s="30"/>
      <c r="M10" s="38">
        <f t="shared" si="1"/>
        <v>578922</v>
      </c>
    </row>
    <row r="11" spans="1:13" ht="21.75" customHeight="1" x14ac:dyDescent="0.2">
      <c r="A11" s="10" t="s">
        <v>21</v>
      </c>
      <c r="C11" s="36">
        <f>SUM(C8:C10)</f>
        <v>1979053</v>
      </c>
      <c r="D11" s="30"/>
      <c r="E11" s="36">
        <f>SUM(E8:E10)</f>
        <v>0</v>
      </c>
      <c r="F11" s="30"/>
      <c r="G11" s="36">
        <f>SUM(G8:G10)</f>
        <v>1979053</v>
      </c>
      <c r="H11" s="30"/>
      <c r="I11" s="36">
        <f>SUM(I8:I10)</f>
        <v>1979053</v>
      </c>
      <c r="J11" s="30"/>
      <c r="K11" s="36">
        <f>SUM(K8:K10)</f>
        <v>0</v>
      </c>
      <c r="L11" s="30"/>
      <c r="M11" s="36">
        <f>SUM(M8:M10)</f>
        <v>1979053</v>
      </c>
    </row>
    <row r="18" spans="5:5" x14ac:dyDescent="0.2">
      <c r="E18" s="8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pageSetUpPr fitToPage="1"/>
  </sheetPr>
  <dimension ref="A1:R16"/>
  <sheetViews>
    <sheetView showGridLines="0" rightToLeft="1" view="pageBreakPreview" zoomScale="93" zoomScaleNormal="100" zoomScaleSheetLayoutView="93" workbookViewId="0">
      <selection activeCell="G28" sqref="G28"/>
    </sheetView>
  </sheetViews>
  <sheetFormatPr defaultRowHeight="12.75" x14ac:dyDescent="0.2"/>
  <cols>
    <col min="1" max="1" width="17.28515625" bestFit="1" customWidth="1"/>
    <col min="2" max="2" width="1.28515625" customWidth="1"/>
    <col min="3" max="3" width="6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6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26.140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61"/>
    </row>
    <row r="2" spans="1:18" ht="21.75" customHeight="1" x14ac:dyDescent="0.2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2.5" customHeight="1" x14ac:dyDescent="0.2">
      <c r="A5" s="20" t="s">
        <v>65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9.5" customHeight="1" x14ac:dyDescent="0.2">
      <c r="A6" s="21" t="s">
        <v>40</v>
      </c>
      <c r="C6" s="21" t="s">
        <v>50</v>
      </c>
      <c r="D6" s="21"/>
      <c r="E6" s="21"/>
      <c r="F6" s="21"/>
      <c r="G6" s="21"/>
      <c r="H6" s="21"/>
      <c r="I6" s="21"/>
      <c r="K6" s="21" t="s">
        <v>51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2" t="s">
        <v>11</v>
      </c>
      <c r="D7" s="3"/>
      <c r="E7" s="12" t="s">
        <v>66</v>
      </c>
      <c r="F7" s="3"/>
      <c r="G7" s="12" t="s">
        <v>67</v>
      </c>
      <c r="H7" s="3"/>
      <c r="I7" s="12" t="s">
        <v>68</v>
      </c>
      <c r="K7" s="12" t="s">
        <v>11</v>
      </c>
      <c r="L7" s="3"/>
      <c r="M7" s="12" t="s">
        <v>66</v>
      </c>
      <c r="N7" s="3"/>
      <c r="O7" s="12" t="s">
        <v>67</v>
      </c>
      <c r="P7" s="3"/>
      <c r="Q7" s="27" t="s">
        <v>68</v>
      </c>
      <c r="R7" s="27"/>
    </row>
    <row r="8" spans="1:18" ht="21.75" customHeight="1" x14ac:dyDescent="0.2">
      <c r="A8" s="13" t="s">
        <v>19</v>
      </c>
      <c r="C8" s="59">
        <v>69463</v>
      </c>
      <c r="D8" s="30"/>
      <c r="E8" s="59">
        <v>2380909018218</v>
      </c>
      <c r="F8" s="30"/>
      <c r="G8" s="59">
        <v>2206324742332</v>
      </c>
      <c r="H8" s="30"/>
      <c r="I8" s="59">
        <f>E8-G8</f>
        <v>174584275886</v>
      </c>
      <c r="J8" s="30"/>
      <c r="K8" s="59">
        <v>69463</v>
      </c>
      <c r="L8" s="30"/>
      <c r="M8" s="59">
        <v>2380909018218</v>
      </c>
      <c r="N8" s="30"/>
      <c r="O8" s="59">
        <v>2206324742332</v>
      </c>
      <c r="P8" s="30"/>
      <c r="Q8" s="60">
        <f>M8-O8</f>
        <v>174584275886</v>
      </c>
      <c r="R8" s="60"/>
    </row>
    <row r="9" spans="1:18" ht="21.75" customHeight="1" x14ac:dyDescent="0.2">
      <c r="A9" s="10" t="s">
        <v>21</v>
      </c>
      <c r="C9" s="36"/>
      <c r="D9" s="30"/>
      <c r="E9" s="36">
        <f>SUM(E8)</f>
        <v>2380909018218</v>
      </c>
      <c r="F9" s="30"/>
      <c r="G9" s="36">
        <f>SUM(G8)</f>
        <v>2206324742332</v>
      </c>
      <c r="H9" s="30"/>
      <c r="I9" s="36">
        <f>SUM(I8)</f>
        <v>174584275886</v>
      </c>
      <c r="J9" s="30"/>
      <c r="K9" s="36"/>
      <c r="L9" s="30"/>
      <c r="M9" s="36">
        <f>SUM(M8)</f>
        <v>2380909018218</v>
      </c>
      <c r="N9" s="30"/>
      <c r="O9" s="36">
        <f>SUM(O8)</f>
        <v>2206324742332</v>
      </c>
      <c r="P9" s="30"/>
      <c r="Q9" s="37">
        <f>SUM(Q8)</f>
        <v>174584275886</v>
      </c>
      <c r="R9" s="37"/>
    </row>
    <row r="13" spans="1:18" x14ac:dyDescent="0.2">
      <c r="E13" s="83"/>
      <c r="I13" s="83"/>
    </row>
    <row r="14" spans="1:18" x14ac:dyDescent="0.2">
      <c r="E14" s="83"/>
      <c r="I14" s="83"/>
    </row>
    <row r="15" spans="1:18" x14ac:dyDescent="0.2">
      <c r="I15" s="83"/>
    </row>
    <row r="16" spans="1:18" x14ac:dyDescent="0.2">
      <c r="I16" s="83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  <pageSetUpPr fitToPage="1"/>
  </sheetPr>
  <dimension ref="A1:R20"/>
  <sheetViews>
    <sheetView showGridLines="0" rightToLeft="1" tabSelected="1" view="pageBreakPreview" zoomScale="91" zoomScaleNormal="100" zoomScaleSheetLayoutView="91" workbookViewId="0">
      <selection activeCell="A35" sqref="A35"/>
    </sheetView>
  </sheetViews>
  <sheetFormatPr defaultRowHeight="12.75" x14ac:dyDescent="0.2"/>
  <cols>
    <col min="1" max="1" width="81.28515625" style="39" bestFit="1" customWidth="1"/>
    <col min="2" max="2" width="1.28515625" style="39" customWidth="1"/>
    <col min="3" max="3" width="11.7109375" style="39" bestFit="1" customWidth="1"/>
    <col min="4" max="4" width="1.28515625" style="39" customWidth="1"/>
    <col min="5" max="5" width="19.7109375" style="39" bestFit="1" customWidth="1"/>
    <col min="6" max="6" width="1.28515625" style="39" customWidth="1"/>
    <col min="7" max="7" width="19.7109375" style="39" bestFit="1" customWidth="1"/>
    <col min="8" max="8" width="1.28515625" style="39" customWidth="1"/>
    <col min="9" max="9" width="26.42578125" style="39" bestFit="1" customWidth="1"/>
    <col min="10" max="10" width="1.28515625" style="39" customWidth="1"/>
    <col min="11" max="11" width="18.140625" style="39" bestFit="1" customWidth="1"/>
    <col min="12" max="12" width="1.28515625" style="39" customWidth="1"/>
    <col min="13" max="13" width="19.5703125" style="39" bestFit="1" customWidth="1"/>
    <col min="14" max="14" width="1.28515625" style="39" customWidth="1"/>
    <col min="15" max="15" width="19.7109375" style="39" bestFit="1" customWidth="1"/>
    <col min="16" max="16" width="1.28515625" style="39" customWidth="1"/>
    <col min="17" max="17" width="27.7109375" style="39" customWidth="1"/>
    <col min="18" max="18" width="1.28515625" style="39" customWidth="1"/>
    <col min="19" max="19" width="0.28515625" style="39" customWidth="1"/>
    <col min="20" max="16384" width="9.140625" style="39"/>
  </cols>
  <sheetData>
    <row r="1" spans="1:18" ht="29.1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/>
    </row>
    <row r="2" spans="1:18" ht="21.75" customHeight="1" x14ac:dyDescent="0.2">
      <c r="A2" s="57" t="s">
        <v>73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21.75" customHeight="1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ht="14.45" customHeight="1" x14ac:dyDescent="0.2"/>
    <row r="5" spans="1:18" ht="21.75" customHeight="1" x14ac:dyDescent="0.2">
      <c r="A5" s="40" t="s">
        <v>69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4.45" customHeight="1" x14ac:dyDescent="0.2">
      <c r="A6" s="41" t="s">
        <v>40</v>
      </c>
      <c r="C6" s="41" t="s">
        <v>50</v>
      </c>
      <c r="D6" s="41"/>
      <c r="E6" s="41"/>
      <c r="F6" s="41"/>
      <c r="G6" s="41"/>
      <c r="H6" s="41"/>
      <c r="I6" s="41"/>
      <c r="K6" s="41" t="s">
        <v>51</v>
      </c>
      <c r="L6" s="41"/>
      <c r="M6" s="41"/>
      <c r="N6" s="41"/>
      <c r="O6" s="41"/>
      <c r="P6" s="41"/>
      <c r="Q6" s="41"/>
      <c r="R6" s="41"/>
    </row>
    <row r="7" spans="1:18" ht="29.1" customHeight="1" x14ac:dyDescent="0.2">
      <c r="A7" s="41"/>
      <c r="C7" s="42" t="s">
        <v>11</v>
      </c>
      <c r="D7" s="43"/>
      <c r="E7" s="42" t="s">
        <v>13</v>
      </c>
      <c r="F7" s="43"/>
      <c r="G7" s="42" t="s">
        <v>67</v>
      </c>
      <c r="H7" s="43"/>
      <c r="I7" s="42" t="s">
        <v>70</v>
      </c>
      <c r="K7" s="42" t="s">
        <v>11</v>
      </c>
      <c r="L7" s="43"/>
      <c r="M7" s="42" t="s">
        <v>13</v>
      </c>
      <c r="N7" s="43"/>
      <c r="O7" s="42" t="s">
        <v>67</v>
      </c>
      <c r="P7" s="43"/>
      <c r="Q7" s="44" t="s">
        <v>70</v>
      </c>
      <c r="R7" s="44"/>
    </row>
    <row r="8" spans="1:18" ht="21.75" customHeight="1" x14ac:dyDescent="0.2">
      <c r="A8" s="45" t="s">
        <v>17</v>
      </c>
      <c r="C8" s="46">
        <v>14191</v>
      </c>
      <c r="D8" s="47"/>
      <c r="E8" s="46">
        <v>345820409072</v>
      </c>
      <c r="F8" s="47"/>
      <c r="G8" s="46">
        <v>283486786464</v>
      </c>
      <c r="H8" s="47"/>
      <c r="I8" s="46">
        <f>E8-G8</f>
        <v>62333622608</v>
      </c>
      <c r="J8" s="47"/>
      <c r="K8" s="46">
        <v>14191</v>
      </c>
      <c r="L8" s="47"/>
      <c r="M8" s="46">
        <v>345820409072</v>
      </c>
      <c r="N8" s="47"/>
      <c r="O8" s="46">
        <v>283486786464</v>
      </c>
      <c r="P8" s="47"/>
      <c r="Q8" s="46">
        <f>M8-O8</f>
        <v>62333622608</v>
      </c>
      <c r="R8" s="101"/>
    </row>
    <row r="9" spans="1:18" ht="21.75" customHeight="1" x14ac:dyDescent="0.2">
      <c r="A9" s="49" t="s">
        <v>20</v>
      </c>
      <c r="C9" s="50">
        <v>100000</v>
      </c>
      <c r="D9" s="47"/>
      <c r="E9" s="50">
        <v>498879808000</v>
      </c>
      <c r="F9" s="47"/>
      <c r="G9" s="50">
        <v>500795200000</v>
      </c>
      <c r="H9" s="47"/>
      <c r="I9" s="51">
        <f t="shared" ref="I9:I11" si="0">E9-G9</f>
        <v>-1915392000</v>
      </c>
      <c r="J9" s="47"/>
      <c r="K9" s="50">
        <v>100000</v>
      </c>
      <c r="L9" s="47"/>
      <c r="M9" s="50">
        <v>498879808000</v>
      </c>
      <c r="N9" s="47"/>
      <c r="O9" s="50">
        <v>500795200000</v>
      </c>
      <c r="P9" s="47"/>
      <c r="Q9" s="51">
        <f t="shared" ref="Q9:Q11" si="1">M9-O9</f>
        <v>-1915392000</v>
      </c>
      <c r="R9" s="102"/>
    </row>
    <row r="10" spans="1:18" ht="21.75" customHeight="1" x14ac:dyDescent="0.2">
      <c r="A10" s="49" t="s">
        <v>19</v>
      </c>
      <c r="C10" s="50">
        <v>1612166</v>
      </c>
      <c r="D10" s="47"/>
      <c r="E10" s="50">
        <v>57705689241408</v>
      </c>
      <c r="F10" s="47"/>
      <c r="G10" s="50">
        <v>51297511393091</v>
      </c>
      <c r="H10" s="47"/>
      <c r="I10" s="51">
        <f t="shared" si="0"/>
        <v>6408177848317</v>
      </c>
      <c r="J10" s="47"/>
      <c r="K10" s="50">
        <v>1612166</v>
      </c>
      <c r="L10" s="47"/>
      <c r="M10" s="50">
        <v>57705689241408</v>
      </c>
      <c r="N10" s="47"/>
      <c r="O10" s="50">
        <v>51297511393091</v>
      </c>
      <c r="P10" s="47"/>
      <c r="Q10" s="51">
        <f t="shared" si="1"/>
        <v>6408177848317</v>
      </c>
      <c r="R10" s="102"/>
    </row>
    <row r="11" spans="1:18" ht="21.75" customHeight="1" x14ac:dyDescent="0.2">
      <c r="A11" s="52" t="s">
        <v>18</v>
      </c>
      <c r="C11" s="53">
        <v>818</v>
      </c>
      <c r="D11" s="47"/>
      <c r="E11" s="53">
        <v>16488336568</v>
      </c>
      <c r="F11" s="47"/>
      <c r="G11" s="53">
        <v>14436714310</v>
      </c>
      <c r="H11" s="47"/>
      <c r="I11" s="51">
        <f t="shared" si="0"/>
        <v>2051622258</v>
      </c>
      <c r="J11" s="47"/>
      <c r="K11" s="53">
        <v>818</v>
      </c>
      <c r="L11" s="47"/>
      <c r="M11" s="53">
        <v>16488336568</v>
      </c>
      <c r="N11" s="47"/>
      <c r="O11" s="53">
        <v>14436714310</v>
      </c>
      <c r="P11" s="47"/>
      <c r="Q11" s="51">
        <f t="shared" si="1"/>
        <v>2051622258</v>
      </c>
      <c r="R11" s="102"/>
    </row>
    <row r="12" spans="1:18" ht="21.75" customHeight="1" x14ac:dyDescent="0.2">
      <c r="A12" s="54" t="s">
        <v>21</v>
      </c>
      <c r="C12" s="55"/>
      <c r="D12" s="47"/>
      <c r="E12" s="55">
        <f>SUM(E8:E11)</f>
        <v>58566877795048</v>
      </c>
      <c r="F12" s="47"/>
      <c r="G12" s="55">
        <f>SUM(G8:G11)</f>
        <v>52096230093865</v>
      </c>
      <c r="H12" s="47"/>
      <c r="I12" s="55">
        <f>SUM(I8:I11)</f>
        <v>6470647701183</v>
      </c>
      <c r="J12" s="47"/>
      <c r="K12" s="55"/>
      <c r="L12" s="47"/>
      <c r="M12" s="55">
        <f>SUM(M8:M11)</f>
        <v>58566877795048</v>
      </c>
      <c r="N12" s="47"/>
      <c r="O12" s="55">
        <f>SUM(O8:O11)</f>
        <v>52096230093865</v>
      </c>
      <c r="P12" s="47"/>
      <c r="Q12" s="56">
        <f>SUM(Q8:R11)</f>
        <v>6470647701183</v>
      </c>
      <c r="R12" s="56"/>
    </row>
    <row r="17" spans="3:5" x14ac:dyDescent="0.2">
      <c r="C17" s="83"/>
      <c r="D17" s="83"/>
      <c r="E17" s="83"/>
    </row>
    <row r="18" spans="3:5" x14ac:dyDescent="0.2">
      <c r="C18" s="83"/>
      <c r="D18" s="83"/>
      <c r="E18" s="83"/>
    </row>
    <row r="19" spans="3:5" x14ac:dyDescent="0.2">
      <c r="C19" s="83"/>
      <c r="D19" s="83"/>
      <c r="E19" s="83"/>
    </row>
    <row r="20" spans="3:5" x14ac:dyDescent="0.2">
      <c r="C20" s="83"/>
      <c r="D20" s="83"/>
      <c r="E20" s="83"/>
    </row>
  </sheetData>
  <mergeCells count="9"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اوراق مشتقه</vt:lpstr>
      <vt:lpstr>سپرده</vt:lpstr>
      <vt:lpstr>درآمد</vt:lpstr>
      <vt:lpstr>درآمد حاصل از سرمایه گذاری در گ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'اوراق مشتقه'!Print_Area</vt:lpstr>
      <vt:lpstr>درآمد!Print_Area</vt:lpstr>
      <vt:lpstr>'درآمد حاصل از سرمایه گذاری در گ'!Print_Area</vt:lpstr>
      <vt:lpstr>'درآمد سپرده بانکی'!Print_Area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Aqaii</dc:creator>
  <dc:description/>
  <cp:lastModifiedBy>Fatemeh Aqaii</cp:lastModifiedBy>
  <dcterms:created xsi:type="dcterms:W3CDTF">2026-10-24T10:17:33Z</dcterms:created>
  <dcterms:modified xsi:type="dcterms:W3CDTF">2026-10-28T11:20:41Z</dcterms:modified>
</cp:coreProperties>
</file>