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همه اطلاعات\صندوق سیان\گزارش پرتفوی\مهر1405\"/>
    </mc:Choice>
  </mc:AlternateContent>
  <xr:revisionPtr revIDLastSave="0" documentId="13_ncr:1_{8CF51ACE-2403-4CBA-8D0C-901061479EE9}" xr6:coauthVersionLast="47" xr6:coauthVersionMax="47" xr10:uidLastSave="{00000000-0000-0000-0000-000000000000}"/>
  <bookViews>
    <workbookView xWindow="-120" yWindow="-120" windowWidth="29040" windowHeight="15720" tabRatio="952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externalReferences>
    <externalReference r:id="rId11"/>
  </externalReferences>
  <definedNames>
    <definedName name="_xlnm.Print_Area" localSheetId="3">درآمد!$A$1:$K$11</definedName>
    <definedName name="_xlnm.Print_Area" localSheetId="5">'درآمد سپرده بانکی'!$A$1:$L$10</definedName>
    <definedName name="_xlnm.Print_Area" localSheetId="4">'درآمد سرمایه گذاری در سهام'!$A$1:$X$11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درآمدها'!$A$1:$G$10</definedName>
    <definedName name="_xlnm.Print_Area" localSheetId="2">سپرده!$A$1:$M$11</definedName>
    <definedName name="_xlnm.Print_Area" localSheetId="1">سهام!$A$1:$AC$12</definedName>
    <definedName name="_xlnm.Print_Area" localSheetId="7">'سود سپرده بانکی'!$A$1:$N$12</definedName>
    <definedName name="_xlnm.Print_Area" localSheetId="0">'صورت وضعیت'!$A$1:$B$14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8" l="1"/>
  <c r="J10" i="8"/>
  <c r="J8" i="8"/>
  <c r="G9" i="18"/>
  <c r="G8" i="18"/>
  <c r="W9" i="9"/>
  <c r="L9" i="9"/>
  <c r="AA9" i="9"/>
  <c r="J9" i="13" l="1"/>
  <c r="T19" i="13"/>
  <c r="T21" i="13" s="1"/>
  <c r="T20" i="13"/>
  <c r="T11" i="13"/>
  <c r="O19" i="13"/>
  <c r="O11" i="13"/>
  <c r="O13" i="13" s="1"/>
  <c r="F8" i="13" s="1"/>
  <c r="S9" i="9"/>
  <c r="J11" i="8"/>
  <c r="H11" i="8"/>
  <c r="H10" i="8"/>
  <c r="H9" i="8"/>
  <c r="H8" i="8"/>
  <c r="M11" i="8"/>
  <c r="M10" i="8"/>
  <c r="M9" i="8"/>
  <c r="M8" i="8"/>
  <c r="O20" i="13"/>
  <c r="O21" i="13"/>
  <c r="F9" i="13" s="1"/>
  <c r="T12" i="13"/>
  <c r="O12" i="13"/>
  <c r="H10" i="13"/>
  <c r="F10" i="13" l="1"/>
  <c r="T13" i="13"/>
  <c r="J8" i="13" s="1"/>
  <c r="J10" i="13" s="1"/>
  <c r="I8" i="19" l="1"/>
  <c r="Q8" i="19"/>
  <c r="O9" i="19"/>
  <c r="E10" i="18"/>
  <c r="C10" i="18"/>
  <c r="G10" i="18"/>
  <c r="I10" i="18"/>
  <c r="K10" i="18"/>
  <c r="M10" i="18"/>
  <c r="M9" i="18"/>
  <c r="M8" i="18"/>
  <c r="F10" i="14"/>
  <c r="D10" i="14"/>
  <c r="D10" i="13"/>
  <c r="H9" i="9"/>
  <c r="H10" i="9" s="1"/>
  <c r="D10" i="9"/>
  <c r="L10" i="9"/>
  <c r="N10" i="9"/>
  <c r="Q10" i="9"/>
  <c r="S10" i="9"/>
  <c r="W10" i="9"/>
  <c r="P9" i="9"/>
  <c r="U9" i="9" s="1"/>
  <c r="U10" i="9" s="1"/>
  <c r="F9" i="9"/>
  <c r="F10" i="9" s="1"/>
  <c r="F10" i="8"/>
  <c r="F9" i="8"/>
  <c r="J10" i="7"/>
  <c r="H11" i="7"/>
  <c r="F11" i="7"/>
  <c r="D11" i="7"/>
  <c r="J9" i="7"/>
  <c r="L9" i="7" s="1"/>
  <c r="AB9" i="2"/>
  <c r="AB10" i="2"/>
  <c r="N10" i="2"/>
  <c r="T9" i="2"/>
  <c r="Z10" i="2"/>
  <c r="X10" i="2"/>
  <c r="R10" i="2"/>
  <c r="J10" i="2"/>
  <c r="H10" i="2"/>
  <c r="Q9" i="19"/>
  <c r="E9" i="19"/>
  <c r="G9" i="19"/>
  <c r="I9" i="19"/>
  <c r="M9" i="19"/>
  <c r="E9" i="21"/>
  <c r="G9" i="21"/>
  <c r="I9" i="21"/>
  <c r="I8" i="21"/>
  <c r="M9" i="21"/>
  <c r="O9" i="21"/>
  <c r="Q9" i="21"/>
  <c r="Q8" i="21"/>
  <c r="J9" i="9" l="1"/>
  <c r="J10" i="9" s="1"/>
  <c r="F8" i="8" s="1"/>
  <c r="F11" i="8"/>
  <c r="J11" i="7"/>
  <c r="L10" i="7"/>
  <c r="L11" i="7" s="1"/>
</calcChain>
</file>

<file path=xl/sharedStrings.xml><?xml version="1.0" encoding="utf-8"?>
<sst xmlns="http://schemas.openxmlformats.org/spreadsheetml/2006/main" count="182" uniqueCount="74">
  <si>
    <t>صندوق سرمایه گذاری دیبای معیار</t>
  </si>
  <si>
    <t>برای ماه منتهی به 1405/07/30</t>
  </si>
  <si>
    <t>-1</t>
  </si>
  <si>
    <t>سرمایه گذاری ها</t>
  </si>
  <si>
    <t>-1-1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</si>
  <si>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</si>
  <si>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</si>
  <si>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</si>
  <si>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</si>
  <si>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</si>
  <si>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</si>
  <si>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</si>
  <si>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</si>
  <si>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</si>
  <si>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</si>
  <si>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</si>
  <si>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</si>
  <si>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</si>
  <si>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</si>
  <si>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سرمایه‌گذاری در  سپرده‌ بانکی</t>
  </si>
  <si>
    <t>سپرده های بانکی</t>
  </si>
  <si>
    <t>مبلغ</t>
  </si>
  <si>
    <t>افزایش</t>
  </si>
  <si>
    <t>کاهش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</si>
  <si>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</si>
  <si>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</si>
  <si>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</si>
  <si>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</si>
  <si>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</si>
  <si>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</si>
  <si>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</si>
  <si>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</si>
  <si>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</si>
  <si>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</si>
  <si>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</si>
  <si>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</si>
  <si>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</si>
  <si>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</si>
  <si>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</si>
  <si>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</si>
  <si>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</si>
  <si>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</si>
  <si>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</si>
  <si>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</si>
  <si>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</si>
  <si>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</si>
  <si>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</si>
  <si>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</si>
  <si>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</si>
  <si>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</si>
  <si>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</si>
  <si>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</si>
  <si>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</si>
  <si>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</si>
  <si>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</si>
  <si>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</si>
  <si>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</si>
  <si>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</si>
  <si>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صورت وضعیت پرتفوی صندوق سرمایه گذاری کالایی دیبای معیار1 (سیان)</t>
  </si>
  <si>
    <t>سرمایه گذاری در گواهی سپرده کالایی</t>
  </si>
  <si>
    <t>درآمد حاصل از سرمایه گذاری در گواهی سپرده کالایی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</si>
  <si>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1</t>
    </r>
  </si>
  <si>
    <t>سپرده بانکی</t>
  </si>
  <si>
    <t>گواهی سپرده بانکی</t>
  </si>
  <si>
    <t>_2-2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</si>
  <si>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3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</si>
  <si>
    <t>خاورمیانه</t>
  </si>
  <si>
    <t>گردشگری</t>
  </si>
  <si>
    <t>صورت وضعیت درآمدها صندوق سرمایه گذاری کالایی دیبای معیار1 (سیان)</t>
  </si>
  <si>
    <t xml:space="preserve">طی ماه </t>
  </si>
  <si>
    <t>اول دوره</t>
  </si>
  <si>
    <t xml:space="preserve">سپرده بانکی </t>
  </si>
  <si>
    <t>انتهای دوره</t>
  </si>
  <si>
    <t>میانگین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</si>
</sst>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u/>
      <sz val="15"/>
      <color rgb="FF000000"/>
      <name val="B Nazanin"/>
      <charset val="178"/>
    </font>
    <font>
      <u/>
      <sz val="10"/>
      <color rgb="FF000000"/>
      <name val="Arial"/>
      <family val="2"/>
    </font>
    <font>
      <sz val="10"/>
      <color rgb="FF000000"/>
      <name val="Arial"/>
      <charset val="1"/>
    </font>
    <font>
      <sz val="12"/>
      <color theme="0" tint="-0.249977111117893"/>
      <name val="B Nazanin"/>
      <charset val="178"/>
    </font>
    <font>
      <b/>
      <sz val="8"/>
      <color rgb="FF1E90FF"/>
      <name val="B Nazanin"/>
      <charset val="178"/>
    </font>
    <font>
      <sz val="10"/>
      <color theme="0" tint="-0.34998626667073579"/>
      <name val="Arial"/>
      <family val="2"/>
    </font>
    <font>
      <sz val="12"/>
      <color theme="0" tint="-0.34998626667073579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7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0" fontId="0" fillId="0" borderId="5" xfId="0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3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top"/>
    </xf>
    <xf numFmtId="38" fontId="5" fillId="0" borderId="4" xfId="0" applyNumberFormat="1" applyFont="1" applyFill="1" applyBorder="1" applyAlignment="1">
      <alignment horizontal="center" vertical="center"/>
    </xf>
    <xf numFmtId="38" fontId="5" fillId="0" borderId="6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64" fontId="5" fillId="0" borderId="6" xfId="1" applyNumberFormat="1" applyFont="1" applyFill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left"/>
    </xf>
    <xf numFmtId="3" fontId="5" fillId="0" borderId="0" xfId="0" applyNumberFormat="1" applyFont="1" applyFill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center"/>
    </xf>
    <xf numFmtId="10" fontId="5" fillId="0" borderId="6" xfId="1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0" xfId="0" applyNumberFormat="1" applyFont="1" applyFill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1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164" fontId="5" fillId="0" borderId="2" xfId="1" applyNumberFormat="1" applyFont="1" applyFill="1" applyBorder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10" fontId="5" fillId="0" borderId="2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9" fontId="5" fillId="0" borderId="6" xfId="1" applyFont="1" applyFill="1" applyBorder="1" applyAlignment="1">
      <alignment horizontal="center" vertical="center"/>
    </xf>
    <xf numFmtId="38" fontId="11" fillId="0" borderId="0" xfId="0" applyNumberFormat="1" applyFont="1" applyAlignment="1">
      <alignment horizontal="left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left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10" fontId="5" fillId="0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901700</xdr:colOff>
      <xdr:row>3</xdr:row>
      <xdr:rowOff>63501</xdr:rowOff>
    </xdr:from>
    <xdr:to>
      <xdr:col>1</xdr:col>
      <xdr:colOff>1143000</xdr:colOff>
      <xdr:row>6</xdr:row>
      <xdr:rowOff>108224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B47590-223F-4243-9F55-C3D664AEC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8839125" y="539751"/>
          <a:ext cx="5940425" cy="32355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7;&#1605;&#1607;%20&#1575;&#1591;&#1604;&#1575;&#1593;&#1575;&#1578;/&#1589;&#1606;&#1583;&#1608;&#1602;%20&#1587;&#1740;&#1575;&#1606;/&#1711;&#1586;&#1575;&#1585;&#1588;%20&#1662;&#1585;&#1578;&#1601;&#1608;&#1740;/&#1588;&#1607;&#1585;&#1740;&#1608;&#1585;%201405/&#1589;&#1608;&#1585;&#1578;%20&#1608;&#1590;&#1593;&#1740;&#1578;%20&#1662;&#1585;&#1578;&#1601;&#1608;&#1740;%20&#1589;&#1606;&#1583;&#1608;&#1602;%20&#1587;&#1585;&#1605;&#1575;&#1740;&#1607;%20&#1711;&#1584;&#1575;&#1585;&#1740;%20&#1705;&#1575;&#1604;&#1575;&#1740;&#1740;%20&#1583;&#1740;&#1576;&#1575;&#1740;%20&#1605;&#1593;&#1740;&#1575;&#1585;1%20(&#1587;&#1740;&#1575;&#1606;)%20&#1576;&#1585;&#1575;&#1740;%20&#1605;&#1575;&#1607;%20&#1605;&#1606;&#1578;&#1607;&#1740;%20&#1576;&#1607;%201405.06.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سپرده"/>
      <sheetName val="درآمد"/>
      <sheetName val="درآمد حاصل از سرمایه گذاری در گ"/>
      <sheetName val="درآمد سپرده بانکی"/>
      <sheetName val="سایر درآمدها"/>
      <sheetName val="سود سپرده بانکی"/>
      <sheetName val="درآمد ناشی از فروش"/>
      <sheetName val="درآمد ناشی از تغییر قیمت اورا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4:C10"/>
  <sheetViews>
    <sheetView showGridLines="0" rightToLeft="1" tabSelected="1" view="pageBreakPreview" zoomScale="84" zoomScaleNormal="100" zoomScaleSheetLayoutView="84" workbookViewId="0">
      <selection activeCell="A9" sqref="A9:B9"/>
    </sheetView>
  </sheetViews>
  <sheetFormatPr defaultRowHeight="12.75" x14ac:dyDescent="0.2"/>
  <cols>
    <col min="1" max="1" width="85.42578125" customWidth="1"/>
    <col min="2" max="2" width="45.42578125" customWidth="1"/>
    <col min="3" max="3" width="76.5703125" customWidth="1"/>
  </cols>
  <sheetData>
    <row r="4" spans="1:3" ht="7.35" customHeight="1" x14ac:dyDescent="0.2"/>
    <row r="5" spans="1:3" ht="123.6" customHeight="1" x14ac:dyDescent="0.2">
      <c r="B5" s="44"/>
    </row>
    <row r="6" spans="1:3" ht="123.6" customHeight="1" x14ac:dyDescent="0.2">
      <c r="B6" s="44"/>
    </row>
    <row r="8" spans="1:3" ht="43.5" customHeight="1" x14ac:dyDescent="0.2">
      <c r="A8" s="51" t="s">
        <v>0</v>
      </c>
      <c r="B8" s="51"/>
      <c r="C8" s="12"/>
    </row>
    <row r="9" spans="1:3" ht="43.5" customHeight="1" x14ac:dyDescent="0.2">
      <c r="A9" s="51" t="s">
        <v>58</v>
      </c>
      <c r="B9" s="51"/>
      <c r="C9" s="12"/>
    </row>
    <row r="10" spans="1:3" ht="43.5" customHeight="1" x14ac:dyDescent="0.2">
      <c r="A10" s="51" t="s">
        <v>1</v>
      </c>
      <c r="B10" s="51"/>
      <c r="C10" s="12"/>
    </row>
  </sheetData>
  <mergeCells count="4">
    <mergeCell ref="B5:B6"/>
    <mergeCell ref="A8:B8"/>
    <mergeCell ref="A9:B9"/>
    <mergeCell ref="A10:B10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E10"/>
  <sheetViews>
    <sheetView showGridLines="0" rightToLeft="1" view="pageBreakPreview" zoomScale="89" zoomScaleNormal="100" zoomScaleSheetLayoutView="89" workbookViewId="0">
      <selection activeCell="T9" sqref="T9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24.28515625" customWidth="1"/>
    <col min="9" max="9" width="1.28515625" customWidth="1"/>
    <col min="10" max="10" width="21.7109375" customWidth="1"/>
    <col min="11" max="11" width="1.28515625" customWidth="1"/>
    <col min="12" max="12" width="17" customWidth="1"/>
    <col min="13" max="13" width="1.28515625" customWidth="1"/>
    <col min="14" max="14" width="21.7109375" customWidth="1"/>
    <col min="15" max="15" width="1.28515625" customWidth="1"/>
    <col min="16" max="16" width="7.85546875" bestFit="1" customWidth="1"/>
    <col min="17" max="17" width="1.28515625" customWidth="1"/>
    <col min="18" max="18" width="26.42578125" customWidth="1"/>
    <col min="19" max="19" width="1.28515625" customWidth="1"/>
    <col min="20" max="20" width="9.140625" bestFit="1" customWidth="1"/>
    <col min="21" max="21" width="1.28515625" customWidth="1"/>
    <col min="22" max="22" width="16.140625" bestFit="1" customWidth="1"/>
    <col min="23" max="23" width="1.28515625" customWidth="1"/>
    <col min="24" max="24" width="19" bestFit="1" customWidth="1"/>
    <col min="25" max="25" width="1.28515625" customWidth="1"/>
    <col min="26" max="26" width="18" customWidth="1"/>
    <col min="27" max="27" width="1.28515625" customWidth="1"/>
    <col min="28" max="28" width="19.28515625" customWidth="1"/>
    <col min="29" max="29" width="0.28515625" customWidth="1"/>
    <col min="31" max="31" width="26.42578125" customWidth="1"/>
  </cols>
  <sheetData>
    <row r="1" spans="1:31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31" ht="25.5" customHeight="1" x14ac:dyDescent="0.2">
      <c r="A2" s="51" t="s">
        <v>58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31" ht="27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spans="1:31" ht="21.75" customHeight="1" x14ac:dyDescent="0.2">
      <c r="A4" s="1" t="s">
        <v>2</v>
      </c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31" ht="24.75" customHeight="1" x14ac:dyDescent="0.2">
      <c r="A5" s="52" t="s">
        <v>4</v>
      </c>
      <c r="B5" s="52"/>
      <c r="C5" s="52" t="s">
        <v>59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</row>
    <row r="6" spans="1:31" ht="18.75" customHeight="1" x14ac:dyDescent="0.2">
      <c r="F6" s="45" t="s">
        <v>5</v>
      </c>
      <c r="G6" s="45"/>
      <c r="H6" s="45"/>
      <c r="I6" s="45"/>
      <c r="J6" s="45"/>
      <c r="L6" s="45" t="s">
        <v>6</v>
      </c>
      <c r="M6" s="45"/>
      <c r="N6" s="45"/>
      <c r="O6" s="45"/>
      <c r="P6" s="45"/>
      <c r="Q6" s="45"/>
      <c r="R6" s="45"/>
      <c r="T6" s="45" t="s">
        <v>7</v>
      </c>
      <c r="U6" s="45"/>
      <c r="V6" s="45"/>
      <c r="W6" s="45"/>
      <c r="X6" s="45"/>
      <c r="Y6" s="45"/>
      <c r="Z6" s="45"/>
      <c r="AA6" s="45"/>
      <c r="AB6" s="45"/>
    </row>
    <row r="7" spans="1:31" ht="22.5" customHeight="1" x14ac:dyDescent="0.2">
      <c r="F7" s="3"/>
      <c r="G7" s="3"/>
      <c r="H7" s="3"/>
      <c r="I7" s="3"/>
      <c r="J7" s="3"/>
      <c r="L7" s="50" t="s">
        <v>8</v>
      </c>
      <c r="M7" s="50"/>
      <c r="N7" s="50"/>
      <c r="O7" s="3"/>
      <c r="P7" s="50" t="s">
        <v>9</v>
      </c>
      <c r="Q7" s="50"/>
      <c r="R7" s="50"/>
      <c r="T7" s="3"/>
      <c r="U7" s="3"/>
      <c r="V7" s="3"/>
      <c r="W7" s="3"/>
      <c r="X7" s="3"/>
      <c r="Y7" s="3"/>
      <c r="Z7" s="3"/>
      <c r="AA7" s="3"/>
      <c r="AB7" s="3"/>
    </row>
    <row r="8" spans="1:31" ht="25.5" customHeight="1" x14ac:dyDescent="0.2">
      <c r="A8" s="45" t="s">
        <v>10</v>
      </c>
      <c r="B8" s="45"/>
      <c r="C8" s="45"/>
      <c r="E8" s="45" t="s">
        <v>11</v>
      </c>
      <c r="F8" s="45"/>
      <c r="H8" s="2" t="s">
        <v>12</v>
      </c>
      <c r="J8" s="2" t="s">
        <v>13</v>
      </c>
      <c r="L8" s="4" t="s">
        <v>11</v>
      </c>
      <c r="M8" s="3"/>
      <c r="N8" s="4" t="s">
        <v>12</v>
      </c>
      <c r="P8" s="4" t="s">
        <v>11</v>
      </c>
      <c r="Q8" s="3"/>
      <c r="R8" s="4" t="s">
        <v>14</v>
      </c>
      <c r="T8" s="2" t="s">
        <v>11</v>
      </c>
      <c r="V8" s="2" t="s">
        <v>15</v>
      </c>
      <c r="X8" s="2" t="s">
        <v>12</v>
      </c>
      <c r="Z8" s="2" t="s">
        <v>13</v>
      </c>
      <c r="AB8" s="2" t="s">
        <v>16</v>
      </c>
    </row>
    <row r="9" spans="1:31" ht="21.75" customHeight="1" x14ac:dyDescent="0.45">
      <c r="A9" s="46" t="s">
        <v>17</v>
      </c>
      <c r="B9" s="46"/>
      <c r="C9" s="46"/>
      <c r="D9" s="6"/>
      <c r="E9" s="47">
        <v>585557</v>
      </c>
      <c r="F9" s="48"/>
      <c r="G9" s="14"/>
      <c r="H9" s="15">
        <v>2807947353542</v>
      </c>
      <c r="I9" s="14"/>
      <c r="J9" s="15">
        <v>2932441349264</v>
      </c>
      <c r="K9" s="14"/>
      <c r="L9" s="15">
        <v>64080</v>
      </c>
      <c r="M9" s="14"/>
      <c r="N9" s="15">
        <v>327341276577</v>
      </c>
      <c r="O9" s="14"/>
      <c r="P9" s="15">
        <v>55826</v>
      </c>
      <c r="Q9" s="14"/>
      <c r="R9" s="15">
        <v>282957577612</v>
      </c>
      <c r="S9" s="14"/>
      <c r="T9" s="15">
        <f>E9+L9-P9</f>
        <v>593811</v>
      </c>
      <c r="U9" s="14"/>
      <c r="V9" s="15">
        <v>5000800</v>
      </c>
      <c r="W9" s="14"/>
      <c r="X9" s="15">
        <v>2866078918878</v>
      </c>
      <c r="Y9" s="14"/>
      <c r="Z9" s="15">
        <v>2962403176682.8799</v>
      </c>
      <c r="AA9" s="14"/>
      <c r="AB9" s="24">
        <f>Z9/AE9</f>
        <v>0.99817751018943401</v>
      </c>
      <c r="AE9" s="25">
        <v>2967811983783</v>
      </c>
    </row>
    <row r="10" spans="1:31" ht="21.75" customHeight="1" thickBot="1" x14ac:dyDescent="0.25">
      <c r="A10" s="49" t="s">
        <v>18</v>
      </c>
      <c r="B10" s="49"/>
      <c r="C10" s="49"/>
      <c r="D10" s="49"/>
      <c r="E10" s="14"/>
      <c r="F10" s="16"/>
      <c r="G10" s="14"/>
      <c r="H10" s="16">
        <f>SUM(H9)</f>
        <v>2807947353542</v>
      </c>
      <c r="I10" s="14"/>
      <c r="J10" s="16">
        <f>SUM(J9)</f>
        <v>2932441349264</v>
      </c>
      <c r="K10" s="14"/>
      <c r="L10" s="16"/>
      <c r="M10" s="14"/>
      <c r="N10" s="16">
        <f>SUM(N9)</f>
        <v>327341276577</v>
      </c>
      <c r="O10" s="14"/>
      <c r="P10" s="16"/>
      <c r="Q10" s="14"/>
      <c r="R10" s="16">
        <f>SUM(R9)</f>
        <v>282957577612</v>
      </c>
      <c r="S10" s="14"/>
      <c r="T10" s="16"/>
      <c r="U10" s="14"/>
      <c r="V10" s="16"/>
      <c r="W10" s="14"/>
      <c r="X10" s="16">
        <f>SUM(X9)</f>
        <v>2866078918878</v>
      </c>
      <c r="Y10" s="14"/>
      <c r="Z10" s="16">
        <f>SUM(Z9)</f>
        <v>2962403176682.8799</v>
      </c>
      <c r="AA10" s="14"/>
      <c r="AB10" s="23">
        <f>SUM(AB9)</f>
        <v>0.99817751018943401</v>
      </c>
    </row>
  </sheetData>
  <mergeCells count="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D10"/>
  </mergeCells>
  <pageMargins left="0.39" right="0.39" top="0.39" bottom="0.39" header="0" footer="0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L15"/>
  <sheetViews>
    <sheetView showGridLines="0" rightToLeft="1" workbookViewId="0">
      <selection activeCell="P14" sqref="P1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customWidth="1"/>
    <col min="5" max="5" width="1.28515625" customWidth="1"/>
    <col min="6" max="6" width="16.28515625" customWidth="1"/>
    <col min="7" max="7" width="0.85546875" customWidth="1"/>
    <col min="8" max="8" width="16.2851562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.75" customHeight="1" x14ac:dyDescent="0.2">
      <c r="A2" s="51" t="s">
        <v>58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4.45" customHeight="1" x14ac:dyDescent="0.2"/>
    <row r="5" spans="1:12" ht="21" customHeight="1" x14ac:dyDescent="0.2">
      <c r="A5" s="1" t="s">
        <v>61</v>
      </c>
      <c r="B5" s="52" t="s">
        <v>19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7.25" customHeight="1" x14ac:dyDescent="0.2">
      <c r="D6" s="2" t="s">
        <v>5</v>
      </c>
      <c r="F6" s="45" t="s">
        <v>6</v>
      </c>
      <c r="G6" s="45"/>
      <c r="H6" s="45"/>
      <c r="J6" s="2" t="s">
        <v>7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5" t="s">
        <v>20</v>
      </c>
      <c r="B8" s="45"/>
      <c r="D8" s="2" t="s">
        <v>21</v>
      </c>
      <c r="F8" s="2" t="s">
        <v>22</v>
      </c>
      <c r="H8" s="2" t="s">
        <v>23</v>
      </c>
      <c r="J8" s="2" t="s">
        <v>21</v>
      </c>
      <c r="L8" s="28" t="s">
        <v>16</v>
      </c>
    </row>
    <row r="9" spans="1:12" ht="21.75" customHeight="1" x14ac:dyDescent="0.2">
      <c r="A9" s="53" t="s">
        <v>62</v>
      </c>
      <c r="B9" s="53"/>
      <c r="D9" s="13">
        <v>72266322</v>
      </c>
      <c r="E9" s="14"/>
      <c r="F9" s="13">
        <v>310520939215</v>
      </c>
      <c r="G9" s="14"/>
      <c r="H9" s="13">
        <v>309802588000</v>
      </c>
      <c r="I9" s="14"/>
      <c r="J9" s="13">
        <f>D9+F9-H9</f>
        <v>790617537</v>
      </c>
      <c r="K9" s="14"/>
      <c r="L9" s="29">
        <f>J9/سهام!$AE$9</f>
        <v>2.6639744745292739E-4</v>
      </c>
    </row>
    <row r="10" spans="1:12" ht="21.75" customHeight="1" x14ac:dyDescent="0.2">
      <c r="A10" s="54" t="s">
        <v>63</v>
      </c>
      <c r="B10" s="54"/>
      <c r="D10" s="26">
        <v>6800000000</v>
      </c>
      <c r="E10" s="14"/>
      <c r="F10" s="26">
        <v>0</v>
      </c>
      <c r="G10" s="14"/>
      <c r="H10" s="26">
        <v>6800000000</v>
      </c>
      <c r="I10" s="14"/>
      <c r="J10" s="26">
        <f>D10+F10-H10</f>
        <v>0</v>
      </c>
      <c r="K10" s="14"/>
      <c r="L10" s="29">
        <f>J10/سهام!$AE$9</f>
        <v>0</v>
      </c>
    </row>
    <row r="11" spans="1:12" ht="21.75" customHeight="1" x14ac:dyDescent="0.2">
      <c r="A11" s="49" t="s">
        <v>18</v>
      </c>
      <c r="B11" s="49"/>
      <c r="D11" s="16">
        <f>SUM(D9:D10)</f>
        <v>6872266322</v>
      </c>
      <c r="E11" s="14"/>
      <c r="F11" s="16">
        <f>SUM(F9:F10)</f>
        <v>310520939215</v>
      </c>
      <c r="G11" s="14"/>
      <c r="H11" s="16">
        <f>SUM(H9:H10)</f>
        <v>316602588000</v>
      </c>
      <c r="I11" s="14"/>
      <c r="J11" s="16">
        <f>SUM(J9:J10)</f>
        <v>790617537</v>
      </c>
      <c r="K11" s="14"/>
      <c r="L11" s="30">
        <f>SUM(L9:L10)</f>
        <v>2.6639744745292739E-4</v>
      </c>
    </row>
    <row r="15" spans="1:12" x14ac:dyDescent="0.2">
      <c r="D15" s="22"/>
      <c r="F15" s="22"/>
      <c r="H15" s="22"/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M12"/>
  <sheetViews>
    <sheetView showGridLines="0" rightToLeft="1" view="pageBreakPreview" zoomScale="60" zoomScaleNormal="100" workbookViewId="0">
      <selection activeCell="F16" sqref="F1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style="58" customWidth="1"/>
    <col min="9" max="9" width="1.28515625" style="58" customWidth="1"/>
    <col min="10" max="10" width="19.42578125" style="58" customWidth="1"/>
    <col min="11" max="11" width="0.28515625" customWidth="1"/>
    <col min="13" max="13" width="14.42578125" bestFit="1" customWidth="1"/>
  </cols>
  <sheetData>
    <row r="1" spans="1:13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3" ht="21.75" customHeight="1" x14ac:dyDescent="0.2">
      <c r="A2" s="51" t="s">
        <v>58</v>
      </c>
      <c r="B2" s="51"/>
      <c r="C2" s="51"/>
      <c r="D2" s="51"/>
      <c r="E2" s="51"/>
      <c r="F2" s="51"/>
      <c r="G2" s="51"/>
      <c r="H2" s="51"/>
      <c r="I2" s="51"/>
      <c r="J2" s="51"/>
    </row>
    <row r="3" spans="1:13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</row>
    <row r="4" spans="1:13" ht="14.45" customHeight="1" x14ac:dyDescent="0.2"/>
    <row r="5" spans="1:13" ht="29.1" customHeight="1" x14ac:dyDescent="0.2">
      <c r="A5" s="1" t="s">
        <v>24</v>
      </c>
      <c r="B5" s="52" t="s">
        <v>25</v>
      </c>
      <c r="C5" s="52"/>
      <c r="D5" s="52"/>
      <c r="E5" s="52"/>
      <c r="F5" s="52"/>
      <c r="G5" s="52"/>
      <c r="H5" s="52"/>
      <c r="I5" s="52"/>
      <c r="J5" s="52"/>
    </row>
    <row r="6" spans="1:13" ht="14.45" customHeight="1" x14ac:dyDescent="0.2"/>
    <row r="7" spans="1:13" ht="18.75" customHeight="1" x14ac:dyDescent="0.2">
      <c r="A7" s="45" t="s">
        <v>26</v>
      </c>
      <c r="B7" s="45"/>
      <c r="D7" s="2" t="s">
        <v>27</v>
      </c>
      <c r="F7" s="2" t="s">
        <v>21</v>
      </c>
      <c r="H7" s="38" t="s">
        <v>28</v>
      </c>
      <c r="J7" s="38" t="s">
        <v>29</v>
      </c>
    </row>
    <row r="8" spans="1:13" ht="21.75" customHeight="1" x14ac:dyDescent="0.2">
      <c r="A8" s="53" t="s">
        <v>60</v>
      </c>
      <c r="B8" s="53"/>
      <c r="D8" s="35" t="s">
        <v>30</v>
      </c>
      <c r="F8" s="31">
        <f>'درآمد سرمایه گذاری در سهام'!J10</f>
        <v>-14421871547</v>
      </c>
      <c r="G8" s="32"/>
      <c r="H8" s="59">
        <f>M8/M11</f>
        <v>0.95615663625040148</v>
      </c>
      <c r="I8" s="60"/>
      <c r="J8" s="61">
        <f>M8/سهام!$AE$9</f>
        <v>4.8594289752199125E-3</v>
      </c>
      <c r="M8" s="65">
        <f>-F8</f>
        <v>14421871547</v>
      </c>
    </row>
    <row r="9" spans="1:13" ht="21.75" customHeight="1" x14ac:dyDescent="0.2">
      <c r="A9" s="54" t="s">
        <v>33</v>
      </c>
      <c r="B9" s="54"/>
      <c r="D9" s="36" t="s">
        <v>31</v>
      </c>
      <c r="F9" s="33">
        <f>'درآمد سپرده بانکی'!D10</f>
        <v>426025175</v>
      </c>
      <c r="G9" s="32"/>
      <c r="H9" s="62">
        <f>M9/M11</f>
        <v>2.8245071865913535E-2</v>
      </c>
      <c r="I9" s="60"/>
      <c r="J9" s="29">
        <f>M9/سهام!$AE$9</f>
        <v>1.4354857293114498E-4</v>
      </c>
      <c r="M9" s="65">
        <f>F9</f>
        <v>426025175</v>
      </c>
    </row>
    <row r="10" spans="1:13" ht="21.75" customHeight="1" x14ac:dyDescent="0.2">
      <c r="A10" s="55" t="s">
        <v>34</v>
      </c>
      <c r="B10" s="55"/>
      <c r="D10" s="37" t="s">
        <v>32</v>
      </c>
      <c r="F10" s="34">
        <f>'سایر درآمدها'!D10</f>
        <v>235271663</v>
      </c>
      <c r="G10" s="32"/>
      <c r="H10" s="63">
        <f>M10/M11</f>
        <v>1.5598291883685021E-2</v>
      </c>
      <c r="I10" s="60"/>
      <c r="J10" s="29">
        <f>M10/سهام!$AE$9</f>
        <v>7.9274450095084779E-5</v>
      </c>
      <c r="M10" s="65">
        <f>F10</f>
        <v>235271663</v>
      </c>
    </row>
    <row r="11" spans="1:13" ht="21.75" customHeight="1" x14ac:dyDescent="0.2">
      <c r="A11" s="49" t="s">
        <v>18</v>
      </c>
      <c r="B11" s="49"/>
      <c r="D11" s="8"/>
      <c r="F11" s="21">
        <f>SUM(F8:F10)</f>
        <v>-13760574709</v>
      </c>
      <c r="G11" s="32"/>
      <c r="H11" s="64">
        <f>SUM(H8:H10)</f>
        <v>1</v>
      </c>
      <c r="I11" s="60"/>
      <c r="J11" s="23">
        <f>SUM(J8:J10)</f>
        <v>5.0822519982461423E-3</v>
      </c>
      <c r="M11" s="65">
        <f>SUM(M8:M10)</f>
        <v>15083168385</v>
      </c>
    </row>
    <row r="12" spans="1:13" x14ac:dyDescent="0.2">
      <c r="M12" s="39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AA10"/>
  <sheetViews>
    <sheetView showGridLines="0" rightToLeft="1" view="pageBreakPreview" zoomScaleNormal="100" zoomScaleSheetLayoutView="100" workbookViewId="0">
      <selection activeCell="H30" sqref="H3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28515625" bestFit="1" customWidth="1"/>
    <col min="7" max="7" width="1.28515625" customWidth="1"/>
    <col min="8" max="8" width="14.5703125" bestFit="1" customWidth="1"/>
    <col min="9" max="9" width="1.28515625" customWidth="1"/>
    <col min="10" max="10" width="16.42578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.28515625" bestFit="1" customWidth="1"/>
    <col min="18" max="18" width="1.28515625" customWidth="1"/>
    <col min="19" max="19" width="16" bestFit="1" customWidth="1"/>
    <col min="20" max="20" width="1.28515625" customWidth="1"/>
    <col min="21" max="21" width="16.42578125" bestFit="1" customWidth="1"/>
    <col min="22" max="22" width="1.28515625" customWidth="1"/>
    <col min="23" max="23" width="18.140625" customWidth="1"/>
    <col min="24" max="24" width="0.28515625" customWidth="1"/>
    <col min="27" max="27" width="13.85546875" bestFit="1" customWidth="1"/>
  </cols>
  <sheetData>
    <row r="1" spans="1:27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7" ht="21.75" customHeight="1" x14ac:dyDescent="0.2">
      <c r="A2" s="51" t="s">
        <v>58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7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7" ht="14.45" customHeight="1" x14ac:dyDescent="0.2"/>
    <row r="5" spans="1:27" ht="20.25" customHeight="1" x14ac:dyDescent="0.2">
      <c r="A5" s="1" t="s">
        <v>35</v>
      </c>
      <c r="B5" s="52" t="s">
        <v>60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7" ht="14.45" customHeight="1" x14ac:dyDescent="0.2">
      <c r="D6" s="45" t="s">
        <v>36</v>
      </c>
      <c r="E6" s="45"/>
      <c r="F6" s="45"/>
      <c r="G6" s="45"/>
      <c r="H6" s="45"/>
      <c r="I6" s="45"/>
      <c r="J6" s="45"/>
      <c r="K6" s="45"/>
      <c r="L6" s="45"/>
      <c r="N6" s="45" t="s">
        <v>37</v>
      </c>
      <c r="O6" s="45"/>
      <c r="P6" s="45"/>
      <c r="Q6" s="45"/>
      <c r="R6" s="45"/>
      <c r="S6" s="45"/>
      <c r="T6" s="45"/>
      <c r="U6" s="45"/>
      <c r="V6" s="45"/>
      <c r="W6" s="45"/>
    </row>
    <row r="7" spans="1:27" ht="14.45" customHeight="1" x14ac:dyDescent="0.2">
      <c r="D7" s="3"/>
      <c r="E7" s="3"/>
      <c r="F7" s="3"/>
      <c r="G7" s="3"/>
      <c r="H7" s="3"/>
      <c r="I7" s="3"/>
      <c r="J7" s="50" t="s">
        <v>18</v>
      </c>
      <c r="K7" s="50"/>
      <c r="L7" s="50"/>
      <c r="N7" s="3"/>
      <c r="O7" s="3"/>
      <c r="P7" s="3"/>
      <c r="Q7" s="3"/>
      <c r="R7" s="3"/>
      <c r="S7" s="3"/>
      <c r="T7" s="3"/>
      <c r="U7" s="50" t="s">
        <v>18</v>
      </c>
      <c r="V7" s="50"/>
      <c r="W7" s="50"/>
    </row>
    <row r="8" spans="1:27" ht="19.5" customHeight="1" x14ac:dyDescent="0.2">
      <c r="A8" s="45" t="s">
        <v>38</v>
      </c>
      <c r="B8" s="45"/>
      <c r="D8" s="2" t="s">
        <v>39</v>
      </c>
      <c r="F8" s="2" t="s">
        <v>40</v>
      </c>
      <c r="H8" s="2" t="s">
        <v>41</v>
      </c>
      <c r="J8" s="4" t="s">
        <v>21</v>
      </c>
      <c r="K8" s="3"/>
      <c r="L8" s="4" t="s">
        <v>28</v>
      </c>
      <c r="N8" s="2" t="s">
        <v>39</v>
      </c>
      <c r="P8" s="45" t="s">
        <v>40</v>
      </c>
      <c r="Q8" s="45"/>
      <c r="S8" s="2" t="s">
        <v>41</v>
      </c>
      <c r="U8" s="4" t="s">
        <v>21</v>
      </c>
      <c r="V8" s="3"/>
      <c r="W8" s="4" t="s">
        <v>28</v>
      </c>
    </row>
    <row r="9" spans="1:27" ht="21.75" customHeight="1" x14ac:dyDescent="0.2">
      <c r="A9" s="46" t="s">
        <v>17</v>
      </c>
      <c r="B9" s="46"/>
      <c r="D9" s="15">
        <v>0</v>
      </c>
      <c r="E9" s="14"/>
      <c r="F9" s="20">
        <f>'درآمد ناشی از تغییر قیمت اوراق'!I9</f>
        <v>-17264422795</v>
      </c>
      <c r="G9" s="32"/>
      <c r="H9" s="20">
        <f>'درآمد ناشی از فروش'!I9</f>
        <v>2842551248</v>
      </c>
      <c r="I9" s="32"/>
      <c r="J9" s="20">
        <f>D9+F9+H9</f>
        <v>-14421871547</v>
      </c>
      <c r="K9" s="32"/>
      <c r="L9" s="71">
        <f>AA9/درآمد!M11</f>
        <v>0.95615663625040148</v>
      </c>
      <c r="M9" s="32"/>
      <c r="N9" s="20">
        <v>0</v>
      </c>
      <c r="O9" s="32"/>
      <c r="P9" s="66">
        <f>'درآمد ناشی از تغییر قیمت اوراق'!Q9</f>
        <v>-17264422795</v>
      </c>
      <c r="Q9" s="67"/>
      <c r="R9" s="32"/>
      <c r="S9" s="20">
        <f>'درآمد ناشی از فروش'!Q8</f>
        <v>2842551248</v>
      </c>
      <c r="T9" s="32"/>
      <c r="U9" s="20">
        <f>N9+P9+S9</f>
        <v>-14421871547</v>
      </c>
      <c r="V9" s="32"/>
      <c r="W9" s="71">
        <f>AA9/درآمد!M11</f>
        <v>0.95615663625040148</v>
      </c>
      <c r="AA9" s="68">
        <f>-J9</f>
        <v>14421871547</v>
      </c>
    </row>
    <row r="10" spans="1:27" ht="21.75" customHeight="1" thickBot="1" x14ac:dyDescent="0.25">
      <c r="A10" s="49" t="s">
        <v>18</v>
      </c>
      <c r="B10" s="49"/>
      <c r="D10" s="16">
        <f>SUM(D9)</f>
        <v>0</v>
      </c>
      <c r="E10" s="14"/>
      <c r="F10" s="21">
        <f>SUM(F9)</f>
        <v>-17264422795</v>
      </c>
      <c r="G10" s="32"/>
      <c r="H10" s="21">
        <f>SUM(H9)</f>
        <v>2842551248</v>
      </c>
      <c r="I10" s="32"/>
      <c r="J10" s="21">
        <f>SUM(J9)</f>
        <v>-14421871547</v>
      </c>
      <c r="K10" s="32"/>
      <c r="L10" s="30">
        <f>SUM(L9)</f>
        <v>0.95615663625040148</v>
      </c>
      <c r="M10" s="32"/>
      <c r="N10" s="21">
        <f>SUM(N9)</f>
        <v>0</v>
      </c>
      <c r="O10" s="32"/>
      <c r="P10" s="32"/>
      <c r="Q10" s="21">
        <f>SUM(P9)</f>
        <v>-17264422795</v>
      </c>
      <c r="R10" s="32"/>
      <c r="S10" s="21">
        <f>SUM(S9)</f>
        <v>2842551248</v>
      </c>
      <c r="T10" s="32"/>
      <c r="U10" s="21">
        <f>SUM(U9)</f>
        <v>-14421871547</v>
      </c>
      <c r="V10" s="32"/>
      <c r="W10" s="30">
        <f>SUM(W9)</f>
        <v>0.95615663625040148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U22"/>
  <sheetViews>
    <sheetView showGridLines="0" rightToLeft="1" view="pageBreakPreview" zoomScale="60" zoomScaleNormal="100" workbookViewId="0">
      <selection activeCell="H23" sqref="H23"/>
    </sheetView>
  </sheetViews>
  <sheetFormatPr defaultRowHeight="12.75" x14ac:dyDescent="0.2"/>
  <cols>
    <col min="1" max="1" width="6.425781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5" max="15" width="13.7109375" bestFit="1" customWidth="1"/>
    <col min="20" max="20" width="13.7109375" bestFit="1" customWidth="1"/>
  </cols>
  <sheetData>
    <row r="1" spans="1:21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21" ht="21.75" customHeight="1" x14ac:dyDescent="0.2">
      <c r="A2" s="51" t="s">
        <v>68</v>
      </c>
      <c r="B2" s="51"/>
      <c r="C2" s="51"/>
      <c r="D2" s="51"/>
      <c r="E2" s="51"/>
      <c r="F2" s="51"/>
      <c r="G2" s="51"/>
      <c r="H2" s="51"/>
      <c r="I2" s="51"/>
      <c r="J2" s="51"/>
    </row>
    <row r="3" spans="1:21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</row>
    <row r="4" spans="1:21" ht="14.45" customHeight="1" x14ac:dyDescent="0.2"/>
    <row r="5" spans="1:21" ht="21" customHeight="1" x14ac:dyDescent="0.2">
      <c r="A5" s="1" t="s">
        <v>64</v>
      </c>
      <c r="B5" s="52" t="s">
        <v>42</v>
      </c>
      <c r="C5" s="52"/>
      <c r="D5" s="52"/>
      <c r="E5" s="52"/>
      <c r="F5" s="52"/>
      <c r="G5" s="52"/>
      <c r="H5" s="52"/>
      <c r="I5" s="52"/>
      <c r="J5" s="52"/>
    </row>
    <row r="6" spans="1:21" ht="14.45" customHeight="1" x14ac:dyDescent="0.2">
      <c r="D6" s="45" t="s">
        <v>36</v>
      </c>
      <c r="E6" s="45"/>
      <c r="F6" s="45"/>
      <c r="H6" s="45" t="s">
        <v>37</v>
      </c>
      <c r="I6" s="45"/>
      <c r="J6" s="45"/>
    </row>
    <row r="7" spans="1:21" ht="36.4" customHeight="1" x14ac:dyDescent="0.2">
      <c r="A7" s="45" t="s">
        <v>43</v>
      </c>
      <c r="B7" s="45"/>
      <c r="D7" s="11" t="s">
        <v>44</v>
      </c>
      <c r="E7" s="3"/>
      <c r="F7" s="11" t="s">
        <v>45</v>
      </c>
      <c r="H7" s="11" t="s">
        <v>44</v>
      </c>
      <c r="I7" s="3"/>
      <c r="J7" s="11" t="s">
        <v>45</v>
      </c>
    </row>
    <row r="8" spans="1:21" ht="21.75" customHeight="1" x14ac:dyDescent="0.2">
      <c r="A8" s="53" t="s">
        <v>62</v>
      </c>
      <c r="B8" s="53"/>
      <c r="D8" s="13">
        <v>315580</v>
      </c>
      <c r="E8" s="14"/>
      <c r="F8" s="59">
        <f>D8/O13</f>
        <v>8.7338054924118048E-3</v>
      </c>
      <c r="G8" s="14"/>
      <c r="H8" s="13">
        <v>315580</v>
      </c>
      <c r="I8" s="14"/>
      <c r="J8" s="59">
        <f>H8/T13</f>
        <v>8.7338054924118048E-3</v>
      </c>
    </row>
    <row r="9" spans="1:21" ht="21.75" customHeight="1" x14ac:dyDescent="0.2">
      <c r="A9" s="54" t="s">
        <v>63</v>
      </c>
      <c r="B9" s="54"/>
      <c r="D9" s="26">
        <v>425709595</v>
      </c>
      <c r="E9" s="14"/>
      <c r="F9" s="62">
        <f>D9/O21</f>
        <v>0.12520870441176471</v>
      </c>
      <c r="G9" s="14"/>
      <c r="H9" s="26">
        <v>425709595</v>
      </c>
      <c r="I9" s="14"/>
      <c r="J9" s="62">
        <f>H9/T21</f>
        <v>0.12520870441176471</v>
      </c>
      <c r="N9" s="56" t="s">
        <v>69</v>
      </c>
      <c r="O9" s="56"/>
      <c r="P9" s="39"/>
      <c r="Q9" s="39"/>
      <c r="R9" s="39"/>
      <c r="S9" s="39" t="s">
        <v>37</v>
      </c>
      <c r="T9" s="39"/>
      <c r="U9" s="39"/>
    </row>
    <row r="10" spans="1:21" ht="21.75" customHeight="1" x14ac:dyDescent="0.45">
      <c r="A10" s="49" t="s">
        <v>18</v>
      </c>
      <c r="B10" s="49"/>
      <c r="D10" s="16">
        <f>SUM(D8:D9)</f>
        <v>426025175</v>
      </c>
      <c r="E10" s="14"/>
      <c r="F10" s="23">
        <f>SUM(F8:F9)</f>
        <v>0.13394250990417653</v>
      </c>
      <c r="G10" s="14"/>
      <c r="H10" s="16">
        <f>SUM(H8:H9)</f>
        <v>426025175</v>
      </c>
      <c r="I10" s="14"/>
      <c r="J10" s="23">
        <f>SUM(J8:J9)</f>
        <v>0.13394250990417653</v>
      </c>
      <c r="N10" s="40"/>
      <c r="O10" s="40"/>
      <c r="P10" s="40"/>
      <c r="Q10" s="40"/>
      <c r="R10" s="40"/>
      <c r="S10" s="40"/>
      <c r="T10" s="40"/>
      <c r="U10" s="39"/>
    </row>
    <row r="11" spans="1:21" ht="18.75" x14ac:dyDescent="0.45">
      <c r="N11" s="41" t="s">
        <v>70</v>
      </c>
      <c r="O11" s="42">
        <f>سپرده!D9</f>
        <v>72266322</v>
      </c>
      <c r="P11" s="40"/>
      <c r="Q11" s="40"/>
      <c r="R11" s="40" t="s">
        <v>71</v>
      </c>
      <c r="S11" s="41" t="s">
        <v>70</v>
      </c>
      <c r="T11" s="42">
        <f>سپرده!D9</f>
        <v>72266322</v>
      </c>
      <c r="U11" s="39"/>
    </row>
    <row r="12" spans="1:21" ht="18.75" x14ac:dyDescent="0.45">
      <c r="N12" s="41" t="s">
        <v>72</v>
      </c>
      <c r="O12" s="42">
        <f>[1]سپرده!I8</f>
        <v>0</v>
      </c>
      <c r="P12" s="40"/>
      <c r="Q12" s="40"/>
      <c r="R12" s="40"/>
      <c r="S12" s="41" t="s">
        <v>72</v>
      </c>
      <c r="T12" s="42">
        <f>[1]سپرده!I8</f>
        <v>0</v>
      </c>
      <c r="U12" s="39"/>
    </row>
    <row r="13" spans="1:21" ht="18.75" x14ac:dyDescent="0.45">
      <c r="N13" s="41" t="s">
        <v>73</v>
      </c>
      <c r="O13" s="42">
        <f>(O11+O12)/2</f>
        <v>36133161</v>
      </c>
      <c r="P13" s="40"/>
      <c r="Q13" s="40"/>
      <c r="R13" s="40"/>
      <c r="S13" s="41" t="s">
        <v>73</v>
      </c>
      <c r="T13" s="42">
        <f>(T11+T12)/2</f>
        <v>36133161</v>
      </c>
      <c r="U13" s="39"/>
    </row>
    <row r="14" spans="1:21" x14ac:dyDescent="0.2">
      <c r="D14" s="22"/>
      <c r="N14" s="39"/>
      <c r="O14" s="39"/>
      <c r="P14" s="39"/>
      <c r="Q14" s="39"/>
      <c r="R14" s="39"/>
      <c r="S14" s="39"/>
      <c r="T14" s="39"/>
      <c r="U14" s="39"/>
    </row>
    <row r="15" spans="1:21" x14ac:dyDescent="0.2">
      <c r="N15" s="39"/>
      <c r="O15" s="39"/>
      <c r="P15" s="39"/>
      <c r="Q15" s="39"/>
      <c r="R15" s="39"/>
      <c r="S15" s="39"/>
      <c r="T15" s="39"/>
      <c r="U15" s="39"/>
    </row>
    <row r="16" spans="1:21" x14ac:dyDescent="0.2">
      <c r="N16" s="39"/>
      <c r="O16" s="39"/>
      <c r="P16" s="39"/>
      <c r="Q16" s="39"/>
      <c r="R16" s="39"/>
      <c r="S16" s="39"/>
      <c r="T16" s="39"/>
      <c r="U16" s="39"/>
    </row>
    <row r="17" spans="14:21" x14ac:dyDescent="0.2">
      <c r="N17" s="56" t="s">
        <v>69</v>
      </c>
      <c r="O17" s="56"/>
      <c r="P17" s="39"/>
      <c r="Q17" s="39"/>
      <c r="R17" s="39"/>
      <c r="S17" s="39" t="s">
        <v>37</v>
      </c>
      <c r="T17" s="39"/>
      <c r="U17" s="39"/>
    </row>
    <row r="18" spans="14:21" ht="18.75" x14ac:dyDescent="0.45">
      <c r="N18" s="40"/>
      <c r="O18" s="40"/>
      <c r="P18" s="40"/>
      <c r="Q18" s="40"/>
      <c r="R18" s="40"/>
      <c r="S18" s="40"/>
      <c r="T18" s="40"/>
      <c r="U18" s="39"/>
    </row>
    <row r="19" spans="14:21" ht="18.75" x14ac:dyDescent="0.45">
      <c r="N19" s="41" t="s">
        <v>70</v>
      </c>
      <c r="O19" s="42">
        <f>سپرده!D10</f>
        <v>6800000000</v>
      </c>
      <c r="P19" s="40"/>
      <c r="Q19" s="40"/>
      <c r="R19" s="40" t="s">
        <v>71</v>
      </c>
      <c r="S19" s="41" t="s">
        <v>70</v>
      </c>
      <c r="T19" s="42">
        <f>سپرده!D10</f>
        <v>6800000000</v>
      </c>
      <c r="U19" s="39"/>
    </row>
    <row r="20" spans="14:21" ht="18.75" x14ac:dyDescent="0.45">
      <c r="N20" s="41" t="s">
        <v>72</v>
      </c>
      <c r="O20" s="42">
        <f>[1]سپرده!I9</f>
        <v>0</v>
      </c>
      <c r="P20" s="40"/>
      <c r="Q20" s="40"/>
      <c r="R20" s="40"/>
      <c r="S20" s="41" t="s">
        <v>72</v>
      </c>
      <c r="T20" s="42">
        <f>سپرده!J10</f>
        <v>0</v>
      </c>
      <c r="U20" s="39"/>
    </row>
    <row r="21" spans="14:21" ht="18.75" x14ac:dyDescent="0.45">
      <c r="N21" s="41" t="s">
        <v>73</v>
      </c>
      <c r="O21" s="42">
        <f>(O19+O20)/2</f>
        <v>3400000000</v>
      </c>
      <c r="P21" s="40"/>
      <c r="Q21" s="40"/>
      <c r="R21" s="40"/>
      <c r="S21" s="41" t="s">
        <v>73</v>
      </c>
      <c r="T21" s="42">
        <f>(T19+T20)/2</f>
        <v>3400000000</v>
      </c>
      <c r="U21" s="39"/>
    </row>
    <row r="22" spans="14:21" x14ac:dyDescent="0.2">
      <c r="N22" s="39"/>
      <c r="O22" s="39"/>
      <c r="P22" s="39"/>
      <c r="Q22" s="39"/>
      <c r="R22" s="39"/>
      <c r="S22" s="39"/>
      <c r="T22" s="39"/>
      <c r="U22" s="39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N17:O17"/>
    <mergeCell ref="N9:O9"/>
  </mergeCells>
  <pageMargins left="0.39" right="0.39" top="0.39" bottom="0.39" header="0" footer="0"/>
  <pageSetup scale="9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  <pageSetUpPr fitToPage="1"/>
  </sheetPr>
  <dimension ref="A1:F10"/>
  <sheetViews>
    <sheetView showGridLines="0" rightToLeft="1"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8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3.25" customHeight="1" x14ac:dyDescent="0.2">
      <c r="A1" s="51" t="s">
        <v>0</v>
      </c>
      <c r="B1" s="51"/>
      <c r="C1" s="51"/>
      <c r="D1" s="51"/>
      <c r="E1" s="51"/>
      <c r="F1" s="51"/>
    </row>
    <row r="2" spans="1:6" ht="21" customHeight="1" x14ac:dyDescent="0.2">
      <c r="A2" s="51" t="s">
        <v>68</v>
      </c>
      <c r="B2" s="51"/>
      <c r="C2" s="51"/>
      <c r="D2" s="51"/>
      <c r="E2" s="51"/>
      <c r="F2" s="51"/>
    </row>
    <row r="3" spans="1:6" ht="24" customHeight="1" x14ac:dyDescent="0.2">
      <c r="A3" s="51" t="s">
        <v>1</v>
      </c>
      <c r="B3" s="51"/>
      <c r="C3" s="51"/>
      <c r="D3" s="51"/>
      <c r="E3" s="51"/>
      <c r="F3" s="51"/>
    </row>
    <row r="4" spans="1:6" ht="14.45" customHeight="1" x14ac:dyDescent="0.2"/>
    <row r="5" spans="1:6" ht="29.1" customHeight="1" x14ac:dyDescent="0.2">
      <c r="A5" s="1" t="s">
        <v>65</v>
      </c>
      <c r="B5" s="52" t="s">
        <v>34</v>
      </c>
      <c r="C5" s="52"/>
      <c r="D5" s="52"/>
      <c r="E5" s="52"/>
      <c r="F5" s="52"/>
    </row>
    <row r="6" spans="1:6" ht="17.25" customHeight="1" x14ac:dyDescent="0.2">
      <c r="D6" s="2" t="s">
        <v>36</v>
      </c>
      <c r="F6" s="2" t="s">
        <v>7</v>
      </c>
    </row>
    <row r="7" spans="1:6" ht="18.75" customHeight="1" x14ac:dyDescent="0.2">
      <c r="A7" s="45" t="s">
        <v>34</v>
      </c>
      <c r="B7" s="45"/>
      <c r="D7" s="4" t="s">
        <v>21</v>
      </c>
      <c r="F7" s="4" t="s">
        <v>21</v>
      </c>
    </row>
    <row r="8" spans="1:6" ht="21.75" customHeight="1" x14ac:dyDescent="0.2">
      <c r="A8" s="54" t="s">
        <v>46</v>
      </c>
      <c r="B8" s="54"/>
      <c r="D8" s="26">
        <v>5154197</v>
      </c>
      <c r="E8" s="14"/>
      <c r="F8" s="26">
        <v>5154197</v>
      </c>
    </row>
    <row r="9" spans="1:6" ht="21.75" customHeight="1" x14ac:dyDescent="0.2">
      <c r="A9" s="55" t="s">
        <v>47</v>
      </c>
      <c r="B9" s="55"/>
      <c r="D9" s="27">
        <v>230117466</v>
      </c>
      <c r="E9" s="14"/>
      <c r="F9" s="27">
        <v>230117466</v>
      </c>
    </row>
    <row r="10" spans="1:6" ht="21.75" customHeight="1" x14ac:dyDescent="0.2">
      <c r="A10" s="49" t="s">
        <v>18</v>
      </c>
      <c r="B10" s="49"/>
      <c r="D10" s="16">
        <f>SUM(D8:D9)</f>
        <v>235271663</v>
      </c>
      <c r="E10" s="14"/>
      <c r="F10" s="16">
        <f>SUM(F8:F9)</f>
        <v>235271663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13"/>
  <sheetViews>
    <sheetView showGridLines="0" rightToLeft="1" view="pageBreakPreview" zoomScale="86" zoomScaleNormal="100" zoomScaleSheetLayoutView="86" workbookViewId="0">
      <selection activeCell="G19" sqref="G1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7.285156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6.1406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1.75" customHeight="1" x14ac:dyDescent="0.2">
      <c r="A2" s="51" t="s">
        <v>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14.45" customHeight="1" x14ac:dyDescent="0.2"/>
    <row r="5" spans="1:13" ht="14.45" customHeight="1" x14ac:dyDescent="0.2">
      <c r="A5" s="52" t="s">
        <v>51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14.45" customHeight="1" x14ac:dyDescent="0.2">
      <c r="A6" s="45" t="s">
        <v>26</v>
      </c>
      <c r="C6" s="45" t="s">
        <v>36</v>
      </c>
      <c r="D6" s="45"/>
      <c r="E6" s="45"/>
      <c r="F6" s="45"/>
      <c r="G6" s="45"/>
      <c r="I6" s="45" t="s">
        <v>37</v>
      </c>
      <c r="J6" s="45"/>
      <c r="K6" s="45"/>
      <c r="L6" s="45"/>
      <c r="M6" s="45"/>
    </row>
    <row r="7" spans="1:13" ht="29.1" customHeight="1" x14ac:dyDescent="0.2">
      <c r="A7" s="45"/>
      <c r="C7" s="11" t="s">
        <v>49</v>
      </c>
      <c r="D7" s="3"/>
      <c r="E7" s="11" t="s">
        <v>48</v>
      </c>
      <c r="F7" s="3"/>
      <c r="G7" s="11" t="s">
        <v>50</v>
      </c>
      <c r="I7" s="11" t="s">
        <v>49</v>
      </c>
      <c r="J7" s="3"/>
      <c r="K7" s="11" t="s">
        <v>48</v>
      </c>
      <c r="L7" s="3"/>
      <c r="M7" s="11" t="s">
        <v>50</v>
      </c>
    </row>
    <row r="8" spans="1:13" ht="21.75" customHeight="1" x14ac:dyDescent="0.2">
      <c r="A8" s="9" t="s">
        <v>66</v>
      </c>
      <c r="C8" s="13">
        <v>251705</v>
      </c>
      <c r="D8" s="14"/>
      <c r="E8" s="13">
        <v>0</v>
      </c>
      <c r="F8" s="14"/>
      <c r="G8" s="13">
        <f>C8+E8</f>
        <v>251705</v>
      </c>
      <c r="H8" s="14"/>
      <c r="I8" s="13">
        <v>251705</v>
      </c>
      <c r="J8" s="14"/>
      <c r="K8" s="13">
        <v>0</v>
      </c>
      <c r="L8" s="14"/>
      <c r="M8" s="13">
        <f>I8+K8</f>
        <v>251705</v>
      </c>
    </row>
    <row r="9" spans="1:13" ht="21.75" customHeight="1" x14ac:dyDescent="0.2">
      <c r="A9" s="10" t="s">
        <v>67</v>
      </c>
      <c r="C9" s="26">
        <v>425773470</v>
      </c>
      <c r="D9" s="14"/>
      <c r="E9" s="26">
        <v>0</v>
      </c>
      <c r="F9" s="14"/>
      <c r="G9" s="69">
        <f>C9+E9</f>
        <v>425773470</v>
      </c>
      <c r="H9" s="14"/>
      <c r="I9" s="26">
        <v>425773470</v>
      </c>
      <c r="J9" s="14"/>
      <c r="K9" s="26">
        <v>0</v>
      </c>
      <c r="L9" s="14"/>
      <c r="M9" s="26">
        <f>I9+K9</f>
        <v>425773470</v>
      </c>
    </row>
    <row r="10" spans="1:13" ht="21.75" customHeight="1" x14ac:dyDescent="0.2">
      <c r="A10" s="7" t="s">
        <v>18</v>
      </c>
      <c r="C10" s="16">
        <f>SUM(C8:C9)</f>
        <v>426025175</v>
      </c>
      <c r="D10" s="14"/>
      <c r="E10" s="16">
        <f>SUM(E8:E9)</f>
        <v>0</v>
      </c>
      <c r="F10" s="14"/>
      <c r="G10" s="70">
        <f>SUM(G8:G9)</f>
        <v>426025175</v>
      </c>
      <c r="H10" s="14"/>
      <c r="I10" s="16">
        <f>SUM(I8:I9)</f>
        <v>426025175</v>
      </c>
      <c r="J10" s="14"/>
      <c r="K10" s="16">
        <f>SUM(K8:K9)</f>
        <v>0</v>
      </c>
      <c r="L10" s="14"/>
      <c r="M10" s="16">
        <f>SUM(M8:M9)</f>
        <v>426025175</v>
      </c>
    </row>
    <row r="12" spans="1:13" x14ac:dyDescent="0.2">
      <c r="C12" s="22"/>
    </row>
    <row r="13" spans="1:13" x14ac:dyDescent="0.2">
      <c r="C13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R19"/>
  <sheetViews>
    <sheetView showGridLines="0" rightToLeft="1" view="pageBreakPreview" zoomScale="86" zoomScaleNormal="100" zoomScaleSheetLayoutView="86" workbookViewId="0">
      <selection activeCell="I23" sqref="I23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27.42578125" customWidth="1"/>
    <col min="6" max="6" width="1.28515625" customWidth="1"/>
    <col min="7" max="7" width="17" customWidth="1"/>
    <col min="8" max="8" width="1.28515625" customWidth="1"/>
    <col min="9" max="9" width="24.42578125" customWidth="1"/>
    <col min="10" max="10" width="1.28515625" customWidth="1"/>
    <col min="11" max="11" width="10.42578125" customWidth="1"/>
    <col min="12" max="12" width="1.28515625" customWidth="1"/>
    <col min="13" max="13" width="18.5703125" customWidth="1"/>
    <col min="14" max="14" width="1.28515625" customWidth="1"/>
    <col min="15" max="15" width="18.42578125" customWidth="1"/>
    <col min="16" max="16" width="1.28515625" customWidth="1"/>
    <col min="17" max="17" width="27.5703125" customWidth="1"/>
    <col min="18" max="18" width="1.28515625" customWidth="1"/>
    <col min="19" max="19" width="0.28515625" customWidth="1"/>
  </cols>
  <sheetData>
    <row r="1" spans="1:18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17"/>
    </row>
    <row r="2" spans="1:18" ht="21.75" customHeight="1" x14ac:dyDescent="0.2">
      <c r="A2" s="51" t="s">
        <v>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 x14ac:dyDescent="0.2"/>
    <row r="5" spans="1:18" ht="18.75" customHeight="1" x14ac:dyDescent="0.2">
      <c r="A5" s="52" t="s">
        <v>52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6.5" customHeight="1" x14ac:dyDescent="0.2">
      <c r="A6" s="45" t="s">
        <v>26</v>
      </c>
      <c r="C6" s="45" t="s">
        <v>36</v>
      </c>
      <c r="D6" s="45"/>
      <c r="E6" s="45"/>
      <c r="F6" s="45"/>
      <c r="G6" s="45"/>
      <c r="H6" s="45"/>
      <c r="I6" s="45"/>
      <c r="K6" s="45" t="s">
        <v>37</v>
      </c>
      <c r="L6" s="45"/>
      <c r="M6" s="45"/>
      <c r="N6" s="45"/>
      <c r="O6" s="45"/>
      <c r="P6" s="45"/>
      <c r="Q6" s="45"/>
      <c r="R6" s="57"/>
    </row>
    <row r="7" spans="1:18" ht="29.1" customHeight="1" x14ac:dyDescent="0.2">
      <c r="A7" s="45"/>
      <c r="C7" s="11" t="s">
        <v>11</v>
      </c>
      <c r="D7" s="3"/>
      <c r="E7" s="11" t="s">
        <v>53</v>
      </c>
      <c r="F7" s="3"/>
      <c r="G7" s="11" t="s">
        <v>54</v>
      </c>
      <c r="H7" s="3"/>
      <c r="I7" s="11" t="s">
        <v>55</v>
      </c>
      <c r="K7" s="11" t="s">
        <v>11</v>
      </c>
      <c r="L7" s="3"/>
      <c r="M7" s="11" t="s">
        <v>53</v>
      </c>
      <c r="N7" s="3"/>
      <c r="O7" s="11" t="s">
        <v>54</v>
      </c>
      <c r="P7" s="3"/>
      <c r="Q7" s="11" t="s">
        <v>55</v>
      </c>
      <c r="R7" s="18"/>
    </row>
    <row r="8" spans="1:18" ht="21.75" customHeight="1" x14ac:dyDescent="0.2">
      <c r="A8" s="5" t="s">
        <v>17</v>
      </c>
      <c r="C8" s="15">
        <v>55826</v>
      </c>
      <c r="D8" s="14"/>
      <c r="E8" s="15">
        <v>282957577612</v>
      </c>
      <c r="F8" s="14"/>
      <c r="G8" s="15">
        <v>280115026364</v>
      </c>
      <c r="H8" s="14"/>
      <c r="I8" s="15">
        <f>E8-G8</f>
        <v>2842551248</v>
      </c>
      <c r="J8" s="14"/>
      <c r="K8" s="15">
        <v>55826</v>
      </c>
      <c r="L8" s="14"/>
      <c r="M8" s="15">
        <v>282957577612</v>
      </c>
      <c r="N8" s="14"/>
      <c r="O8" s="15">
        <v>280115026364</v>
      </c>
      <c r="P8" s="14"/>
      <c r="Q8" s="15">
        <f>M8-O8</f>
        <v>2842551248</v>
      </c>
      <c r="R8" s="19"/>
    </row>
    <row r="9" spans="1:18" ht="21.75" customHeight="1" x14ac:dyDescent="0.2">
      <c r="A9" s="7" t="s">
        <v>18</v>
      </c>
      <c r="C9" s="16"/>
      <c r="D9" s="14"/>
      <c r="E9" s="16">
        <f>SUM(E8)</f>
        <v>282957577612</v>
      </c>
      <c r="F9" s="14"/>
      <c r="G9" s="16">
        <f>SUM(G8)</f>
        <v>280115026364</v>
      </c>
      <c r="H9" s="14"/>
      <c r="I9" s="16">
        <f>SUM(I8)</f>
        <v>2842551248</v>
      </c>
      <c r="J9" s="14"/>
      <c r="K9" s="16"/>
      <c r="L9" s="14"/>
      <c r="M9" s="16">
        <f>SUM(M8)</f>
        <v>282957577612</v>
      </c>
      <c r="N9" s="14"/>
      <c r="O9" s="16">
        <f>SUM(O8)</f>
        <v>280115026364</v>
      </c>
      <c r="P9" s="14"/>
      <c r="Q9" s="16">
        <f>SUM(Q8)</f>
        <v>2842551248</v>
      </c>
      <c r="R9" s="19"/>
    </row>
    <row r="13" spans="1:18" x14ac:dyDescent="0.2">
      <c r="E13" s="22"/>
    </row>
    <row r="14" spans="1:18" x14ac:dyDescent="0.2">
      <c r="E14" s="22"/>
    </row>
    <row r="15" spans="1:18" x14ac:dyDescent="0.2">
      <c r="G15" s="22"/>
      <c r="I15" s="22"/>
    </row>
    <row r="16" spans="1:18" x14ac:dyDescent="0.2">
      <c r="G16" s="22"/>
      <c r="I16" s="22"/>
    </row>
    <row r="17" spans="7:9" x14ac:dyDescent="0.2">
      <c r="G17" s="22"/>
      <c r="I17" s="22"/>
    </row>
    <row r="19" spans="7:9" x14ac:dyDescent="0.2">
      <c r="G19" s="22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  <pageSetUpPr fitToPage="1"/>
  </sheetPr>
  <dimension ref="A1:R20"/>
  <sheetViews>
    <sheetView showGridLines="0" rightToLeft="1" view="pageBreakPreview" zoomScale="89" zoomScaleNormal="90" zoomScaleSheetLayoutView="89" workbookViewId="0">
      <selection activeCell="G31" sqref="G31:G3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25.140625" customWidth="1"/>
    <col min="6" max="6" width="1.28515625" customWidth="1"/>
    <col min="7" max="7" width="19.140625" customWidth="1"/>
    <col min="8" max="8" width="1.28515625" customWidth="1"/>
    <col min="9" max="9" width="31.28515625" customWidth="1"/>
    <col min="10" max="10" width="1.28515625" customWidth="1"/>
    <col min="11" max="11" width="11.42578125" customWidth="1"/>
    <col min="12" max="12" width="1.28515625" customWidth="1"/>
    <col min="13" max="13" width="22.85546875" customWidth="1"/>
    <col min="14" max="14" width="1.28515625" customWidth="1"/>
    <col min="15" max="15" width="17.7109375" customWidth="1"/>
    <col min="16" max="16" width="1.28515625" customWidth="1"/>
    <col min="17" max="17" width="27.140625" customWidth="1"/>
    <col min="18" max="18" width="1.28515625" customWidth="1"/>
    <col min="19" max="19" width="0.28515625" customWidth="1"/>
  </cols>
  <sheetData>
    <row r="1" spans="1:18" ht="29.1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17"/>
    </row>
    <row r="2" spans="1:18" ht="21.75" customHeight="1" x14ac:dyDescent="0.2">
      <c r="A2" s="51" t="s">
        <v>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1.75" customHeigh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45" customHeight="1" x14ac:dyDescent="0.2"/>
    <row r="5" spans="1:18" ht="21" customHeight="1" x14ac:dyDescent="0.2">
      <c r="A5" s="52" t="s">
        <v>56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4.45" customHeight="1" x14ac:dyDescent="0.2">
      <c r="A6" s="45" t="s">
        <v>26</v>
      </c>
      <c r="C6" s="45" t="s">
        <v>36</v>
      </c>
      <c r="D6" s="45"/>
      <c r="E6" s="45"/>
      <c r="F6" s="45"/>
      <c r="G6" s="45"/>
      <c r="H6" s="45"/>
      <c r="I6" s="45"/>
      <c r="K6" s="45" t="s">
        <v>37</v>
      </c>
      <c r="L6" s="45"/>
      <c r="M6" s="45"/>
      <c r="N6" s="45"/>
      <c r="O6" s="45"/>
      <c r="P6" s="45"/>
      <c r="Q6" s="45"/>
      <c r="R6" s="57"/>
    </row>
    <row r="7" spans="1:18" ht="29.1" customHeight="1" x14ac:dyDescent="0.2">
      <c r="A7" s="45"/>
      <c r="C7" s="11" t="s">
        <v>11</v>
      </c>
      <c r="D7" s="3"/>
      <c r="E7" s="11" t="s">
        <v>13</v>
      </c>
      <c r="F7" s="3"/>
      <c r="G7" s="11" t="s">
        <v>54</v>
      </c>
      <c r="H7" s="3"/>
      <c r="I7" s="11" t="s">
        <v>57</v>
      </c>
      <c r="K7" s="11" t="s">
        <v>11</v>
      </c>
      <c r="L7" s="3"/>
      <c r="M7" s="11" t="s">
        <v>13</v>
      </c>
      <c r="N7" s="3"/>
      <c r="O7" s="11" t="s">
        <v>54</v>
      </c>
      <c r="P7" s="3"/>
      <c r="Q7" s="11" t="s">
        <v>57</v>
      </c>
      <c r="R7" s="18"/>
    </row>
    <row r="8" spans="1:18" ht="21.75" customHeight="1" x14ac:dyDescent="0.2">
      <c r="A8" s="5" t="s">
        <v>17</v>
      </c>
      <c r="C8" s="15">
        <v>593811</v>
      </c>
      <c r="D8" s="14"/>
      <c r="E8" s="15">
        <v>2962403176682</v>
      </c>
      <c r="F8" s="14"/>
      <c r="G8" s="15">
        <v>2979667599477</v>
      </c>
      <c r="H8" s="14"/>
      <c r="I8" s="20">
        <f>E8-G8</f>
        <v>-17264422795</v>
      </c>
      <c r="J8" s="14"/>
      <c r="K8" s="15">
        <v>593811</v>
      </c>
      <c r="L8" s="14"/>
      <c r="M8" s="15">
        <v>2962403176682</v>
      </c>
      <c r="N8" s="14"/>
      <c r="O8" s="15">
        <v>2979667599477</v>
      </c>
      <c r="P8" s="14"/>
      <c r="Q8" s="20">
        <f>M8-O8</f>
        <v>-17264422795</v>
      </c>
      <c r="R8" s="19"/>
    </row>
    <row r="9" spans="1:18" ht="21.75" customHeight="1" x14ac:dyDescent="0.2">
      <c r="A9" s="7" t="s">
        <v>18</v>
      </c>
      <c r="C9" s="16"/>
      <c r="D9" s="14"/>
      <c r="E9" s="16">
        <f>SUM(E8)</f>
        <v>2962403176682</v>
      </c>
      <c r="F9" s="14"/>
      <c r="G9" s="16">
        <f>SUM(G8)</f>
        <v>2979667599477</v>
      </c>
      <c r="H9" s="14"/>
      <c r="I9" s="21">
        <f>SUM(I8)</f>
        <v>-17264422795</v>
      </c>
      <c r="J9" s="14"/>
      <c r="K9" s="16"/>
      <c r="L9" s="14"/>
      <c r="M9" s="16">
        <f>SUM(M8)</f>
        <v>2962403176682</v>
      </c>
      <c r="N9" s="14"/>
      <c r="O9" s="16">
        <f>SUM(O8)</f>
        <v>2979667599477</v>
      </c>
      <c r="P9" s="14"/>
      <c r="Q9" s="21">
        <f>SUM(Q8)</f>
        <v>-17264422795</v>
      </c>
      <c r="R9" s="19"/>
    </row>
    <row r="15" spans="1:18" x14ac:dyDescent="0.2">
      <c r="C15" s="22"/>
      <c r="E15" s="22"/>
    </row>
    <row r="16" spans="1:18" x14ac:dyDescent="0.2">
      <c r="I16" s="22"/>
      <c r="K16" s="43"/>
    </row>
    <row r="17" spans="5:9" x14ac:dyDescent="0.2">
      <c r="E17" s="22"/>
    </row>
    <row r="18" spans="5:9" x14ac:dyDescent="0.2">
      <c r="E18" s="22"/>
      <c r="I18" s="22"/>
    </row>
    <row r="20" spans="5:9" x14ac:dyDescent="0.2">
      <c r="E20" s="22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Aqaii</dc:creator>
  <dc:description/>
  <cp:lastModifiedBy>Fatemeh Aqaii</cp:lastModifiedBy>
  <dcterms:created xsi:type="dcterms:W3CDTF">2026-10-24T10:23:30Z</dcterms:created>
  <dcterms:modified xsi:type="dcterms:W3CDTF">2026-10-28T11:55:11Z</dcterms:modified>
</cp:coreProperties>
</file>