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همه اطلاعات\صندوق سیان\گزارش پرتفوی\شهریور 1405\"/>
    </mc:Choice>
  </mc:AlternateContent>
  <xr:revisionPtr revIDLastSave="0" documentId="13_ncr:1_{7D3B2F7D-DDA6-4FF1-B4AF-A263C0F3E264}" xr6:coauthVersionLast="47" xr6:coauthVersionMax="47" xr10:uidLastSave="{00000000-0000-0000-0000-000000000000}"/>
  <bookViews>
    <workbookView xWindow="-120" yWindow="-120" windowWidth="29040" windowHeight="15720" tabRatio="93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حاصل از سرمایه گذاری در گ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فروش" sheetId="19" r:id="rId9"/>
    <sheet name="درآمد ناشی از تغییر قیمت اوراق" sheetId="21" r:id="rId10"/>
  </sheets>
  <definedNames>
    <definedName name="_xlnm.Print_Area" localSheetId="3">درآمد!$A$1:$L$13</definedName>
    <definedName name="_xlnm.Print_Area" localSheetId="4">'درآمد حاصل از سرمایه گذاری در گ'!$A$1:$X$13</definedName>
    <definedName name="_xlnm.Print_Area" localSheetId="5">'درآمد سپرده بانکی'!$A$1:$L$15</definedName>
    <definedName name="_xlnm.Print_Area" localSheetId="9">'درآمد ناشی از تغییر قیمت اوراق'!$A$1:$T$11</definedName>
    <definedName name="_xlnm.Print_Area" localSheetId="8">'درآمد ناشی از فروش'!$A$1:$S$10</definedName>
    <definedName name="_xlnm.Print_Area" localSheetId="6">'سایر درآمدها'!$A$1:$G$11</definedName>
    <definedName name="_xlnm.Print_Area" localSheetId="2">سپرده!$A$1:$M$11</definedName>
    <definedName name="_xlnm.Print_Area" localSheetId="1">سهام!$A$1:$AC$11</definedName>
    <definedName name="_xlnm.Print_Area" localSheetId="7">'سود سپرده بانکی'!$A$1:$N$9</definedName>
    <definedName name="_xlnm.Print_Area" localSheetId="0">'صورت وضعیت'!$A$1:$A$20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16" i="9" l="1"/>
  <c r="W9" i="9" s="1"/>
  <c r="S9" i="9" a="1"/>
  <c r="S9" i="9" s="1"/>
  <c r="H9" i="9"/>
  <c r="I8" i="21"/>
  <c r="Q8" i="21"/>
  <c r="K8" i="21"/>
  <c r="C8" i="21"/>
  <c r="O9" i="19"/>
  <c r="Q9" i="19"/>
  <c r="I9" i="19"/>
  <c r="I8" i="19"/>
  <c r="Q8" i="19"/>
  <c r="K8" i="19" l="1"/>
  <c r="C8" i="19"/>
  <c r="U21" i="13"/>
  <c r="U20" i="13"/>
  <c r="P21" i="13"/>
  <c r="P20" i="13"/>
  <c r="P22" i="13" s="1"/>
  <c r="F9" i="13" s="1"/>
  <c r="U13" i="13"/>
  <c r="U12" i="13"/>
  <c r="P13" i="13"/>
  <c r="P12" i="13"/>
  <c r="H10" i="13"/>
  <c r="P14" i="13" l="1"/>
  <c r="F8" i="13" s="1"/>
  <c r="F10" i="13"/>
  <c r="U22" i="13"/>
  <c r="J9" i="13" s="1"/>
  <c r="U14" i="13"/>
  <c r="J8" i="13" s="1"/>
  <c r="J10" i="13" s="1"/>
  <c r="E9" i="21" l="1"/>
  <c r="G9" i="21"/>
  <c r="I9" i="21"/>
  <c r="M9" i="21"/>
  <c r="O9" i="21"/>
  <c r="Q9" i="21"/>
  <c r="E9" i="19"/>
  <c r="G9" i="19"/>
  <c r="M9" i="19"/>
  <c r="M8" i="18"/>
  <c r="G8" i="18"/>
  <c r="K9" i="18"/>
  <c r="I9" i="18"/>
  <c r="E9" i="18"/>
  <c r="C9" i="18"/>
  <c r="F9" i="14"/>
  <c r="D9" i="14"/>
  <c r="D10" i="13"/>
  <c r="D10" i="9"/>
  <c r="N10" i="9"/>
  <c r="S10" i="9"/>
  <c r="Q9" i="9"/>
  <c r="Q10" i="9" s="1"/>
  <c r="H10" i="9"/>
  <c r="F9" i="9"/>
  <c r="J9" i="9" s="1"/>
  <c r="J10" i="9" s="1"/>
  <c r="F8" i="8" s="1"/>
  <c r="J8" i="8" s="1"/>
  <c r="F10" i="8"/>
  <c r="J10" i="8" s="1"/>
  <c r="F9" i="8"/>
  <c r="L11" i="7"/>
  <c r="L10" i="7"/>
  <c r="L9" i="7"/>
  <c r="J9" i="7"/>
  <c r="J10" i="7"/>
  <c r="J11" i="7" s="1"/>
  <c r="H11" i="7"/>
  <c r="D11" i="7"/>
  <c r="F11" i="7"/>
  <c r="N10" i="2"/>
  <c r="R10" i="2"/>
  <c r="X10" i="2"/>
  <c r="Z10" i="2"/>
  <c r="AB10" i="2"/>
  <c r="AB9" i="2"/>
  <c r="T9" i="2"/>
  <c r="F10" i="9" l="1"/>
  <c r="U9" i="9"/>
  <c r="G9" i="18"/>
  <c r="M9" i="18"/>
  <c r="F11" i="8"/>
  <c r="J9" i="8"/>
  <c r="J11" i="8"/>
  <c r="H10" i="8" l="1"/>
  <c r="L9" i="9"/>
  <c r="L10" i="9" s="1"/>
  <c r="U10" i="9"/>
  <c r="W10" i="9"/>
  <c r="H9" i="8"/>
  <c r="H8" i="8"/>
  <c r="H11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<sst xmlns="http://schemas.openxmlformats.org/spreadsheetml/2006/main" count="183" uniqueCount="76">
  <si>
    <t>برای ماه منتهی به 1405/06/31</t>
  </si>
  <si>
    <t>-1</t>
  </si>
  <si>
    <t>سرمایه گذاری ها</t>
  </si>
  <si>
    <t>-1-1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</si>
  <si>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</si>
  <si>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</si>
  <si>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</si>
  <si>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</si>
  <si>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</si>
  <si>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</si>
  <si>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</si>
  <si>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</si>
  <si>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</si>
  <si>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</si>
  <si>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</si>
  <si>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</si>
  <si>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شمش نقره SilverBar</t>
  </si>
  <si>
    <t>جمع</t>
  </si>
  <si>
    <t>سرمایه‌گذاری در  سپرده‌ بانکی</t>
  </si>
  <si>
    <t>سپرده های بانکی</t>
  </si>
  <si>
    <t>مبلغ</t>
  </si>
  <si>
    <t>افزایش</t>
  </si>
  <si>
    <t>کاهش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</si>
  <si>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</si>
  <si>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</si>
  <si>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</si>
  <si>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</si>
  <si>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</si>
  <si>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</si>
  <si>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1-2</t>
  </si>
  <si>
    <t>2-2</t>
  </si>
  <si>
    <t>3-2</t>
  </si>
  <si>
    <t>درآمد حاصل از سرمایه گذاری در سپرده بانکی و گواهی سپرده</t>
  </si>
  <si>
    <t>سایر درآمدها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</si>
  <si>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</si>
  <si>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</si>
  <si>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</si>
  <si>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</si>
  <si>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</si>
  <si>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</si>
  <si>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</si>
  <si>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نام سپرده بانکی</t>
  </si>
  <si>
    <t>سود سپرده بانکی و گواهی سپرده</t>
  </si>
  <si>
    <t>درصد سود به میانگین سپرده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</si>
  <si>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</si>
  <si>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</si>
  <si>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</si>
  <si>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</si>
  <si>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</si>
  <si>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</si>
  <si>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</si>
  <si>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</si>
  <si>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</si>
  <si>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</si>
  <si>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</si>
  <si>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 گذاری  کالایی دیبای معیار</t>
  </si>
  <si>
    <t>صورت وضعیت پرتفوی صندوق سرمایه گذاری کالایی دیبای معیار1 (سیان)</t>
  </si>
  <si>
    <t>سرمایه گذاری در گواهی سپرده کالایی</t>
  </si>
  <si>
    <t>صندوق سرمایه گذاری کالایی  دیبای معیار</t>
  </si>
  <si>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2</t>
    </r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1</t>
    </r>
  </si>
  <si>
    <t>صندوق سرمایه گذاری کالایی دیبای معیار</t>
  </si>
  <si>
    <t>سپرده بانکی</t>
  </si>
  <si>
    <t>گواهی سپرده بانکی</t>
  </si>
  <si>
    <t>درآمد حاصل از سرمایه گذاری در گواهی سپرده کالایی</t>
  </si>
  <si>
    <t>صورت وضعیت درآمدها صندوق سرمایه گذاری کالایی دیبای معیار1 (سیان)</t>
  </si>
  <si>
    <t>_2-2</t>
  </si>
  <si>
    <t xml:space="preserve">طی ماه </t>
  </si>
  <si>
    <t>اول دوره</t>
  </si>
  <si>
    <t xml:space="preserve">سپرده بانکی </t>
  </si>
  <si>
    <t>انتهای دوره</t>
  </si>
  <si>
    <t>میانگین</t>
  </si>
  <si>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3</t>
    </r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2</t>
    </r>
  </si>
  <si>
    <t>گردشگری</t>
  </si>
  <si>
    <t>کارمزد فروش</t>
  </si>
  <si>
    <t>صورت سود و زیان</t>
  </si>
  <si>
    <t>کل دارایی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</si>
</sst>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1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u/>
      <sz val="15"/>
      <color rgb="FF000000"/>
      <name val="B Nazanin"/>
      <charset val="178"/>
    </font>
    <font>
      <b/>
      <u/>
      <sz val="18"/>
      <color rgb="FF000000"/>
      <name val="B Nazanin"/>
      <charset val="178"/>
    </font>
    <font>
      <sz val="18"/>
      <color rgb="FF000000"/>
      <name val="Arial"/>
      <family val="2"/>
    </font>
    <font>
      <sz val="10"/>
      <color theme="0" tint="-0.34998626667073579"/>
      <name val="Arial"/>
      <family val="2"/>
    </font>
    <font>
      <b/>
      <sz val="8"/>
      <color rgb="FF1E90FF"/>
      <name val="B Nazanin"/>
      <charset val="178"/>
    </font>
    <font>
      <u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2"/>
      <color theme="0" tint="-0.34998626667073579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2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6" xfId="0" applyNumberFormat="1" applyFont="1" applyFill="1" applyBorder="1" applyAlignment="1">
      <alignment horizontal="center" vertical="top"/>
    </xf>
    <xf numFmtId="9" fontId="5" fillId="0" borderId="6" xfId="1" applyFont="1" applyFill="1" applyBorder="1" applyAlignment="1">
      <alignment horizontal="center" vertical="top"/>
    </xf>
    <xf numFmtId="3" fontId="0" fillId="0" borderId="0" xfId="0" applyNumberFormat="1" applyAlignment="1">
      <alignment horizontal="left"/>
    </xf>
    <xf numFmtId="9" fontId="5" fillId="0" borderId="4" xfId="1" applyNumberFormat="1" applyFont="1" applyFill="1" applyBorder="1" applyAlignment="1">
      <alignment horizontal="center" vertical="top"/>
    </xf>
    <xf numFmtId="3" fontId="10" fillId="0" borderId="0" xfId="0" applyNumberFormat="1" applyFont="1" applyAlignment="1">
      <alignment horizontal="left"/>
    </xf>
    <xf numFmtId="3" fontId="5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10" fontId="5" fillId="0" borderId="0" xfId="0" applyNumberFormat="1" applyFont="1" applyFill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9" fontId="5" fillId="0" borderId="6" xfId="1" applyFont="1" applyFill="1" applyBorder="1" applyAlignment="1">
      <alignment horizontal="center" vertical="center"/>
    </xf>
    <xf numFmtId="164" fontId="5" fillId="0" borderId="6" xfId="1" applyNumberFormat="1" applyFont="1" applyFill="1" applyBorder="1" applyAlignment="1">
      <alignment horizontal="center" vertical="center"/>
    </xf>
    <xf numFmtId="10" fontId="5" fillId="0" borderId="6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5" fillId="0" borderId="0" xfId="1" applyNumberFormat="1" applyFont="1" applyFill="1" applyAlignment="1">
      <alignment horizontal="center" vertical="center"/>
    </xf>
    <xf numFmtId="164" fontId="5" fillId="0" borderId="5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9" fontId="5" fillId="0" borderId="4" xfId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5" fillId="0" borderId="2" xfId="0" applyNumberFormat="1" applyFont="1" applyFill="1" applyBorder="1" applyAlignment="1">
      <alignment vertical="center"/>
    </xf>
    <xf numFmtId="3" fontId="5" fillId="0" borderId="4" xfId="0" applyNumberFormat="1" applyFont="1" applyFill="1" applyBorder="1" applyAlignment="1">
      <alignment vertical="center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5" fillId="0" borderId="4" xfId="0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3" fontId="5" fillId="0" borderId="6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0" fontId="5" fillId="0" borderId="2" xfId="1" applyNumberFormat="1" applyFont="1" applyFill="1" applyBorder="1" applyAlignment="1">
      <alignment horizontal="center" vertical="center"/>
    </xf>
    <xf numFmtId="3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/>
    </xf>
    <xf numFmtId="0" fontId="0" fillId="0" borderId="0" xfId="0" applyFill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9" fontId="5" fillId="0" borderId="6" xfId="1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3" fontId="5" fillId="0" borderId="4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573942</xdr:colOff>
      <xdr:row>4</xdr:row>
      <xdr:rowOff>232019</xdr:rowOff>
    </xdr:from>
    <xdr:to>
      <xdr:col>0</xdr:col>
      <xdr:colOff>5837115</xdr:colOff>
      <xdr:row>8</xdr:row>
      <xdr:rowOff>133207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8BD7C8-09C1-47E1-B4BA-216DCECD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0799423" y="1245577"/>
          <a:ext cx="5263173" cy="3344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fitToPage="1"/>
  </sheetPr>
  <dimension ref="A1:C16"/>
  <sheetViews>
    <sheetView showGridLines="0" rightToLeft="1" tabSelected="1" view="pageBreakPreview" topLeftCell="A4" zoomScaleNormal="100" zoomScaleSheetLayoutView="100" workbookViewId="0">
      <selection activeCell="A14" sqref="A14"/>
    </sheetView>
  </sheetViews>
  <sheetFormatPr defaultRowHeight="12.75" x14ac:dyDescent="0.2"/>
  <cols>
    <col min="1" max="1" width="99.5703125" customWidth="1"/>
    <col min="2" max="2" width="45.42578125" customWidth="1"/>
    <col min="3" max="3" width="76.5703125" customWidth="1"/>
  </cols>
  <sheetData>
    <row r="1" spans="1:3" ht="29.1" customHeight="1" x14ac:dyDescent="0.2">
      <c r="B1" s="9"/>
      <c r="C1" s="9"/>
    </row>
    <row r="2" spans="1:3" ht="21.75" customHeight="1" x14ac:dyDescent="0.2">
      <c r="B2" s="9"/>
      <c r="C2" s="9"/>
    </row>
    <row r="3" spans="1:3" ht="21.75" customHeight="1" x14ac:dyDescent="0.2">
      <c r="B3" s="9"/>
      <c r="C3" s="9"/>
    </row>
    <row r="4" spans="1:3" ht="7.35" customHeight="1" x14ac:dyDescent="0.2"/>
    <row r="5" spans="1:3" ht="123.6" customHeight="1" x14ac:dyDescent="0.2">
      <c r="B5" s="64"/>
    </row>
    <row r="6" spans="1:3" ht="123.6" customHeight="1" x14ac:dyDescent="0.2">
      <c r="B6" s="64"/>
    </row>
    <row r="13" spans="1:3" ht="30" x14ac:dyDescent="0.2">
      <c r="A13" s="10" t="s">
        <v>55</v>
      </c>
    </row>
    <row r="14" spans="1:3" ht="30" x14ac:dyDescent="0.2">
      <c r="A14" s="10" t="s">
        <v>56</v>
      </c>
    </row>
    <row r="15" spans="1:3" ht="30" x14ac:dyDescent="0.2">
      <c r="A15" s="10" t="s">
        <v>0</v>
      </c>
    </row>
    <row r="16" spans="1:3" ht="23.25" x14ac:dyDescent="0.35">
      <c r="A16" s="11"/>
    </row>
  </sheetData>
  <mergeCells count="1"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AE17"/>
  <sheetViews>
    <sheetView showGridLines="0" rightToLeft="1" view="pageBreakPreview" zoomScale="84" zoomScaleNormal="100" zoomScaleSheetLayoutView="84" workbookViewId="0">
      <selection activeCell="AB9" sqref="AB9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7.7109375" bestFit="1" customWidth="1"/>
    <col min="15" max="15" width="1.28515625" customWidth="1"/>
    <col min="16" max="16" width="14.28515625" customWidth="1"/>
    <col min="17" max="17" width="1.28515625" customWidth="1"/>
    <col min="18" max="18" width="28.8554687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8.140625" customWidth="1"/>
    <col min="25" max="25" width="1.28515625" customWidth="1"/>
    <col min="26" max="26" width="20.7109375" customWidth="1"/>
    <col min="27" max="27" width="1.28515625" customWidth="1"/>
    <col min="28" max="28" width="19" customWidth="1"/>
    <col min="29" max="29" width="0.28515625" customWidth="1"/>
    <col min="31" max="31" width="16.42578125" bestFit="1" customWidth="1"/>
  </cols>
  <sheetData>
    <row r="1" spans="1:31" ht="29.1" customHeight="1" x14ac:dyDescent="0.2">
      <c r="A1" s="65" t="s">
        <v>58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</row>
    <row r="2" spans="1:31" ht="21.75" customHeight="1" x14ac:dyDescent="0.2">
      <c r="A2" s="65" t="s">
        <v>56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</row>
    <row r="3" spans="1:31" ht="21.75" customHeight="1" x14ac:dyDescent="0.2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</row>
    <row r="4" spans="1:31" ht="23.25" customHeight="1" x14ac:dyDescent="0.2">
      <c r="A4" s="1" t="s">
        <v>1</v>
      </c>
      <c r="B4" s="66" t="s">
        <v>2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31" ht="23.25" customHeight="1" x14ac:dyDescent="0.2">
      <c r="A5" s="66" t="s">
        <v>3</v>
      </c>
      <c r="B5" s="66"/>
      <c r="C5" s="66" t="s">
        <v>57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</row>
    <row r="6" spans="1:31" ht="21" customHeight="1" x14ac:dyDescent="0.2">
      <c r="F6" s="67" t="s">
        <v>4</v>
      </c>
      <c r="G6" s="67"/>
      <c r="H6" s="67"/>
      <c r="I6" s="67"/>
      <c r="J6" s="67"/>
      <c r="L6" s="67" t="s">
        <v>5</v>
      </c>
      <c r="M6" s="67"/>
      <c r="N6" s="67"/>
      <c r="O6" s="67"/>
      <c r="P6" s="67"/>
      <c r="Q6" s="67"/>
      <c r="R6" s="67"/>
      <c r="T6" s="67" t="s">
        <v>6</v>
      </c>
      <c r="U6" s="67"/>
      <c r="V6" s="67"/>
      <c r="W6" s="67"/>
      <c r="X6" s="67"/>
      <c r="Y6" s="67"/>
      <c r="Z6" s="67"/>
      <c r="AA6" s="67"/>
      <c r="AB6" s="67"/>
    </row>
    <row r="7" spans="1:31" ht="18.75" customHeight="1" x14ac:dyDescent="0.2">
      <c r="F7" s="3"/>
      <c r="G7" s="3"/>
      <c r="H7" s="3"/>
      <c r="I7" s="3"/>
      <c r="J7" s="3"/>
      <c r="L7" s="68" t="s">
        <v>7</v>
      </c>
      <c r="M7" s="68"/>
      <c r="N7" s="68"/>
      <c r="O7" s="3"/>
      <c r="P7" s="68" t="s">
        <v>8</v>
      </c>
      <c r="Q7" s="68"/>
      <c r="R7" s="68"/>
      <c r="T7" s="3"/>
      <c r="U7" s="3"/>
      <c r="V7" s="3"/>
      <c r="W7" s="3"/>
      <c r="X7" s="3"/>
      <c r="Y7" s="3"/>
      <c r="Z7" s="3"/>
      <c r="AA7" s="3"/>
      <c r="AB7" s="3"/>
    </row>
    <row r="8" spans="1:31" ht="21" customHeight="1" x14ac:dyDescent="0.2">
      <c r="A8" s="67" t="s">
        <v>9</v>
      </c>
      <c r="B8" s="67"/>
      <c r="C8" s="67"/>
      <c r="E8" s="67" t="s">
        <v>10</v>
      </c>
      <c r="F8" s="67"/>
      <c r="G8" s="12"/>
      <c r="H8" s="2" t="s">
        <v>11</v>
      </c>
      <c r="I8" s="12"/>
      <c r="J8" s="2" t="s">
        <v>12</v>
      </c>
      <c r="K8" s="12"/>
      <c r="L8" s="4" t="s">
        <v>10</v>
      </c>
      <c r="M8" s="13"/>
      <c r="N8" s="4" t="s">
        <v>11</v>
      </c>
      <c r="O8" s="12"/>
      <c r="P8" s="4" t="s">
        <v>10</v>
      </c>
      <c r="Q8" s="13"/>
      <c r="R8" s="4" t="s">
        <v>13</v>
      </c>
      <c r="S8" s="12"/>
      <c r="T8" s="2" t="s">
        <v>10</v>
      </c>
      <c r="U8" s="12"/>
      <c r="V8" s="2" t="s">
        <v>14</v>
      </c>
      <c r="W8" s="12"/>
      <c r="X8" s="2" t="s">
        <v>11</v>
      </c>
      <c r="Y8" s="12"/>
      <c r="Z8" s="2" t="s">
        <v>12</v>
      </c>
      <c r="AA8" s="12"/>
      <c r="AB8" s="2" t="s">
        <v>15</v>
      </c>
      <c r="AE8" s="57" t="s">
        <v>75</v>
      </c>
    </row>
    <row r="9" spans="1:31" ht="21.75" customHeight="1" x14ac:dyDescent="0.2">
      <c r="A9" s="69" t="s">
        <v>16</v>
      </c>
      <c r="B9" s="69"/>
      <c r="C9" s="69"/>
      <c r="D9" s="5"/>
      <c r="E9" s="70">
        <v>0</v>
      </c>
      <c r="F9" s="71"/>
      <c r="G9" s="12"/>
      <c r="H9" s="14">
        <v>0</v>
      </c>
      <c r="I9" s="12"/>
      <c r="J9" s="14">
        <v>0</v>
      </c>
      <c r="K9" s="12"/>
      <c r="L9" s="14">
        <v>833278</v>
      </c>
      <c r="M9" s="12"/>
      <c r="N9" s="14">
        <v>3995854809826</v>
      </c>
      <c r="O9" s="12"/>
      <c r="P9" s="14">
        <v>247721</v>
      </c>
      <c r="Q9" s="12"/>
      <c r="R9" s="14">
        <v>1253708484951</v>
      </c>
      <c r="S9" s="12"/>
      <c r="T9" s="14">
        <f>E9+L9-P9</f>
        <v>585557</v>
      </c>
      <c r="U9" s="12"/>
      <c r="V9" s="14">
        <v>5020000</v>
      </c>
      <c r="W9" s="12"/>
      <c r="X9" s="14">
        <v>2807947353542</v>
      </c>
      <c r="Y9" s="12"/>
      <c r="Z9" s="14">
        <v>2932441349264</v>
      </c>
      <c r="AA9" s="12"/>
      <c r="AB9" s="18">
        <f>Z9/AE9</f>
        <v>0.98122220801311888</v>
      </c>
      <c r="AE9" s="19">
        <v>2988559905510</v>
      </c>
    </row>
    <row r="10" spans="1:31" ht="21.75" customHeight="1" thickBot="1" x14ac:dyDescent="0.25">
      <c r="A10" s="72" t="s">
        <v>17</v>
      </c>
      <c r="B10" s="72"/>
      <c r="C10" s="72"/>
      <c r="D10" s="72"/>
      <c r="E10" s="12"/>
      <c r="F10" s="15">
        <v>0</v>
      </c>
      <c r="G10" s="12"/>
      <c r="H10" s="15">
        <v>0</v>
      </c>
      <c r="I10" s="12"/>
      <c r="J10" s="15">
        <v>0</v>
      </c>
      <c r="K10" s="12"/>
      <c r="L10" s="15"/>
      <c r="M10" s="12"/>
      <c r="N10" s="15">
        <f>SUM(N9)</f>
        <v>3995854809826</v>
      </c>
      <c r="O10" s="12"/>
      <c r="P10" s="15"/>
      <c r="Q10" s="12"/>
      <c r="R10" s="15">
        <f>SUM(R9)</f>
        <v>1253708484951</v>
      </c>
      <c r="S10" s="12"/>
      <c r="T10" s="15"/>
      <c r="U10" s="12"/>
      <c r="V10" s="15"/>
      <c r="W10" s="12"/>
      <c r="X10" s="15">
        <f>SUM(X9)</f>
        <v>2807947353542</v>
      </c>
      <c r="Y10" s="12"/>
      <c r="Z10" s="15">
        <f>SUM(Z9)</f>
        <v>2932441349264</v>
      </c>
      <c r="AA10" s="12"/>
      <c r="AB10" s="16">
        <f>SUM(AB9)</f>
        <v>0.98122220801311888</v>
      </c>
    </row>
    <row r="11" spans="1:31" ht="13.5" thickTop="1" x14ac:dyDescent="0.2"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31" x14ac:dyDescent="0.2">
      <c r="N12" s="54"/>
      <c r="O12" s="55"/>
      <c r="P12" s="55"/>
      <c r="Q12" s="55"/>
      <c r="R12" s="54"/>
      <c r="S12" s="55"/>
      <c r="T12" s="55"/>
      <c r="U12" s="55"/>
      <c r="V12" s="55"/>
      <c r="W12" s="55"/>
      <c r="X12" s="54"/>
      <c r="Y12" s="55"/>
      <c r="Z12" s="54"/>
    </row>
    <row r="13" spans="1:31" x14ac:dyDescent="0.2"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4"/>
      <c r="Y13" s="55"/>
      <c r="Z13" s="54"/>
    </row>
    <row r="14" spans="1:31" x14ac:dyDescent="0.2">
      <c r="N14" s="54"/>
      <c r="O14" s="55"/>
      <c r="P14" s="55"/>
      <c r="Q14" s="55"/>
      <c r="R14" s="54"/>
      <c r="S14" s="55"/>
      <c r="T14" s="55"/>
      <c r="U14" s="55"/>
      <c r="V14" s="55"/>
      <c r="W14" s="55"/>
      <c r="X14" s="55"/>
      <c r="Y14" s="55"/>
      <c r="Z14" s="55"/>
    </row>
    <row r="15" spans="1:31" x14ac:dyDescent="0.2"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31" x14ac:dyDescent="0.2"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4:26" x14ac:dyDescent="0.2"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  <pageSetUpPr fitToPage="1"/>
  </sheetPr>
  <dimension ref="A1:L15"/>
  <sheetViews>
    <sheetView showGridLines="0" rightToLeft="1" view="pageBreakPreview" zoomScale="95" zoomScaleNormal="100" zoomScaleSheetLayoutView="95" workbookViewId="0">
      <selection activeCell="L9" sqref="L9"/>
    </sheetView>
  </sheetViews>
  <sheetFormatPr defaultRowHeight="12.75" x14ac:dyDescent="0.2"/>
  <cols>
    <col min="1" max="1" width="5.140625" customWidth="1"/>
    <col min="2" max="2" width="40.7109375" customWidth="1"/>
    <col min="3" max="3" width="1.28515625" customWidth="1"/>
    <col min="4" max="4" width="14.28515625" customWidth="1"/>
    <col min="5" max="5" width="1.28515625" customWidth="1"/>
    <col min="6" max="6" width="18.85546875" bestFit="1" customWidth="1"/>
    <col min="7" max="7" width="1.28515625" customWidth="1"/>
    <col min="8" max="8" width="18.71093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65" t="s">
        <v>60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21.75" customHeight="1" x14ac:dyDescent="0.2">
      <c r="A2" s="65" t="s">
        <v>56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ht="21.75" customHeight="1" x14ac:dyDescent="0.2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14.45" customHeight="1" x14ac:dyDescent="0.2"/>
    <row r="5" spans="1:12" ht="21" customHeight="1" x14ac:dyDescent="0.2">
      <c r="A5" s="1" t="s">
        <v>59</v>
      </c>
      <c r="B5" s="66" t="s">
        <v>18</v>
      </c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2" ht="21" customHeight="1" x14ac:dyDescent="0.2">
      <c r="D6" s="2" t="s">
        <v>4</v>
      </c>
      <c r="F6" s="67" t="s">
        <v>5</v>
      </c>
      <c r="G6" s="67"/>
      <c r="H6" s="67"/>
      <c r="J6" s="2" t="s">
        <v>6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67" t="s">
        <v>19</v>
      </c>
      <c r="B8" s="67"/>
      <c r="D8" s="2" t="s">
        <v>20</v>
      </c>
      <c r="F8" s="2" t="s">
        <v>21</v>
      </c>
      <c r="H8" s="2" t="s">
        <v>22</v>
      </c>
      <c r="J8" s="2" t="s">
        <v>20</v>
      </c>
      <c r="L8" s="2" t="s">
        <v>15</v>
      </c>
    </row>
    <row r="9" spans="1:12" ht="21.75" customHeight="1" x14ac:dyDescent="0.2">
      <c r="A9" s="73" t="s">
        <v>61</v>
      </c>
      <c r="B9" s="73"/>
      <c r="D9" s="20">
        <v>0</v>
      </c>
      <c r="E9" s="21"/>
      <c r="F9" s="20">
        <v>10935370106938</v>
      </c>
      <c r="G9" s="21"/>
      <c r="H9" s="20">
        <v>10935297840616</v>
      </c>
      <c r="I9" s="21"/>
      <c r="J9" s="20">
        <f>D9+F9-H9</f>
        <v>72266322</v>
      </c>
      <c r="K9" s="21"/>
      <c r="L9" s="26">
        <f>J9/سهام!AE9</f>
        <v>2.4180984917438923E-5</v>
      </c>
    </row>
    <row r="10" spans="1:12" ht="21.75" customHeight="1" x14ac:dyDescent="0.2">
      <c r="A10" s="74" t="s">
        <v>62</v>
      </c>
      <c r="B10" s="74"/>
      <c r="D10" s="22">
        <v>0</v>
      </c>
      <c r="E10" s="21"/>
      <c r="F10" s="22">
        <v>4278600000000</v>
      </c>
      <c r="G10" s="21"/>
      <c r="H10" s="22">
        <v>4271800000000</v>
      </c>
      <c r="I10" s="21"/>
      <c r="J10" s="22">
        <f>D10+F10-H10</f>
        <v>6800000000</v>
      </c>
      <c r="K10" s="21"/>
      <c r="L10" s="25">
        <f>J10/سهام!AE9</f>
        <v>2.2753433810922975E-3</v>
      </c>
    </row>
    <row r="11" spans="1:12" ht="21.75" customHeight="1" thickBot="1" x14ac:dyDescent="0.25">
      <c r="A11" s="72" t="s">
        <v>17</v>
      </c>
      <c r="B11" s="72"/>
      <c r="D11" s="24">
        <f>SUM(D9:D10)</f>
        <v>0</v>
      </c>
      <c r="E11" s="21"/>
      <c r="F11" s="24">
        <f>SUM(F9:F10)</f>
        <v>15213970106938</v>
      </c>
      <c r="G11" s="21"/>
      <c r="H11" s="24">
        <f>SUM(H9:H10)</f>
        <v>15207097840616</v>
      </c>
      <c r="I11" s="21"/>
      <c r="J11" s="24">
        <f>SUM(J9:J10)</f>
        <v>6872266322</v>
      </c>
      <c r="K11" s="21"/>
      <c r="L11" s="29">
        <f>SUM(L9:L10)</f>
        <v>2.2995243660097362E-3</v>
      </c>
    </row>
    <row r="14" spans="1:12" x14ac:dyDescent="0.2">
      <c r="J14" s="54"/>
    </row>
    <row r="15" spans="1:12" x14ac:dyDescent="0.2">
      <c r="J15" s="54"/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  <pageSetUpPr fitToPage="1"/>
  </sheetPr>
  <dimension ref="A1:J16"/>
  <sheetViews>
    <sheetView showGridLines="0" rightToLeft="1" view="pageBreakPreview" zoomScale="87" zoomScaleNormal="100" zoomScaleSheetLayoutView="87" workbookViewId="0">
      <selection activeCell="F10" sqref="F10"/>
    </sheetView>
  </sheetViews>
  <sheetFormatPr defaultRowHeight="12.75" x14ac:dyDescent="0.2"/>
  <cols>
    <col min="1" max="1" width="3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5.5" customHeight="1" x14ac:dyDescent="0.2">
      <c r="A1" s="65" t="s">
        <v>60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21.75" customHeight="1" x14ac:dyDescent="0.2">
      <c r="A2" s="65" t="s">
        <v>56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ht="21.75" customHeight="1" x14ac:dyDescent="0.2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ht="14.45" customHeight="1" x14ac:dyDescent="0.2"/>
    <row r="5" spans="1:10" ht="29.1" customHeight="1" x14ac:dyDescent="0.2">
      <c r="A5" s="1" t="s">
        <v>23</v>
      </c>
      <c r="B5" s="66" t="s">
        <v>24</v>
      </c>
      <c r="C5" s="66"/>
      <c r="D5" s="66"/>
      <c r="E5" s="66"/>
      <c r="F5" s="66"/>
      <c r="G5" s="66"/>
      <c r="H5" s="66"/>
      <c r="I5" s="66"/>
      <c r="J5" s="66"/>
    </row>
    <row r="6" spans="1:10" ht="14.45" customHeight="1" x14ac:dyDescent="0.2"/>
    <row r="7" spans="1:10" ht="25.5" customHeight="1" x14ac:dyDescent="0.2">
      <c r="A7" s="67" t="s">
        <v>25</v>
      </c>
      <c r="B7" s="67"/>
      <c r="D7" s="2" t="s">
        <v>26</v>
      </c>
      <c r="F7" s="2" t="s">
        <v>20</v>
      </c>
      <c r="H7" s="2" t="s">
        <v>27</v>
      </c>
      <c r="J7" s="2" t="s">
        <v>28</v>
      </c>
    </row>
    <row r="8" spans="1:10" ht="21.75" customHeight="1" x14ac:dyDescent="0.2">
      <c r="A8" s="73" t="s">
        <v>63</v>
      </c>
      <c r="B8" s="73"/>
      <c r="D8" s="30" t="s">
        <v>29</v>
      </c>
      <c r="E8" s="21"/>
      <c r="F8" s="20">
        <f>'درآمد حاصل از سرمایه گذاری در گ'!J10</f>
        <v>190295024389</v>
      </c>
      <c r="G8" s="21"/>
      <c r="H8" s="33">
        <f>F8/F11</f>
        <v>0.81077432891373613</v>
      </c>
      <c r="I8" s="34"/>
      <c r="J8" s="33">
        <f>F8/سهام!$AE$9</f>
        <v>6.3674488852692418E-2</v>
      </c>
    </row>
    <row r="9" spans="1:10" ht="21.75" customHeight="1" x14ac:dyDescent="0.2">
      <c r="A9" s="74" t="s">
        <v>32</v>
      </c>
      <c r="B9" s="74"/>
      <c r="D9" s="31" t="s">
        <v>30</v>
      </c>
      <c r="E9" s="21"/>
      <c r="F9" s="22">
        <f>'درآمد سپرده بانکی'!D10</f>
        <v>41402925681</v>
      </c>
      <c r="G9" s="21"/>
      <c r="H9" s="35">
        <f>F9/F11</f>
        <v>0.17640203358894804</v>
      </c>
      <c r="I9" s="34"/>
      <c r="J9" s="37">
        <f>F9/سهام!$AE$9</f>
        <v>1.3853804839135241E-2</v>
      </c>
    </row>
    <row r="10" spans="1:10" ht="21.75" customHeight="1" x14ac:dyDescent="0.2">
      <c r="A10" s="75" t="s">
        <v>33</v>
      </c>
      <c r="B10" s="75"/>
      <c r="D10" s="32" t="s">
        <v>31</v>
      </c>
      <c r="E10" s="21"/>
      <c r="F10" s="23">
        <f>'سایر درآمدها'!D8</f>
        <v>3009807197</v>
      </c>
      <c r="G10" s="21"/>
      <c r="H10" s="36">
        <f>F10/F11</f>
        <v>1.2823637497315816E-2</v>
      </c>
      <c r="I10" s="34"/>
      <c r="J10" s="37">
        <f>F10/سهام!$AE$9</f>
        <v>1.0071095417732222E-3</v>
      </c>
    </row>
    <row r="11" spans="1:10" ht="21.75" customHeight="1" x14ac:dyDescent="0.2">
      <c r="A11" s="72" t="s">
        <v>17</v>
      </c>
      <c r="B11" s="72"/>
      <c r="D11" s="24"/>
      <c r="E11" s="21"/>
      <c r="F11" s="24">
        <f>SUM(F8:F10)</f>
        <v>234707757267</v>
      </c>
      <c r="G11" s="21"/>
      <c r="H11" s="78">
        <f>SUM(H8:H10)</f>
        <v>1</v>
      </c>
      <c r="I11" s="34"/>
      <c r="J11" s="78">
        <f>SUM(J8:J10)</f>
        <v>7.8535403233600878E-2</v>
      </c>
    </row>
    <row r="15" spans="1:10" x14ac:dyDescent="0.2">
      <c r="F15" s="17"/>
    </row>
    <row r="16" spans="1:10" x14ac:dyDescent="0.2">
      <c r="F16" s="17"/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79998168889431442"/>
    <pageSetUpPr fitToPage="1"/>
  </sheetPr>
  <dimension ref="A1:W31"/>
  <sheetViews>
    <sheetView showGridLines="0" rightToLeft="1" view="pageBreakPreview" zoomScale="115" zoomScaleNormal="100" zoomScaleSheetLayoutView="115" workbookViewId="0">
      <selection activeCell="A5" sqref="A5:XFD5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140625" bestFit="1" customWidth="1"/>
    <col min="7" max="7" width="1.28515625" customWidth="1"/>
    <col min="8" max="8" width="14.85546875" bestFit="1" customWidth="1"/>
    <col min="9" max="9" width="1.140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140625" bestFit="1" customWidth="1"/>
    <col min="18" max="18" width="1.28515625" customWidth="1"/>
    <col min="19" max="19" width="22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  <col min="26" max="26" width="22" bestFit="1" customWidth="1"/>
    <col min="27" max="27" width="11.85546875" customWidth="1"/>
  </cols>
  <sheetData>
    <row r="1" spans="1:23" ht="29.1" customHeight="1" x14ac:dyDescent="0.2">
      <c r="A1" s="65" t="s">
        <v>60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3" ht="21.75" customHeight="1" x14ac:dyDescent="0.2">
      <c r="A2" s="65" t="s">
        <v>56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3" ht="21.75" customHeight="1" x14ac:dyDescent="0.2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3" ht="14.45" customHeight="1" x14ac:dyDescent="0.2"/>
    <row r="5" spans="1:23" ht="21" customHeight="1" x14ac:dyDescent="0.2">
      <c r="A5" s="1" t="s">
        <v>34</v>
      </c>
      <c r="B5" s="66" t="s">
        <v>63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</row>
    <row r="6" spans="1:23" ht="14.45" customHeight="1" x14ac:dyDescent="0.2">
      <c r="D6" s="67" t="s">
        <v>35</v>
      </c>
      <c r="E6" s="67"/>
      <c r="F6" s="67"/>
      <c r="G6" s="67"/>
      <c r="H6" s="67"/>
      <c r="I6" s="67"/>
      <c r="J6" s="67"/>
      <c r="K6" s="67"/>
      <c r="L6" s="67"/>
      <c r="N6" s="67" t="s">
        <v>36</v>
      </c>
      <c r="O6" s="67"/>
      <c r="P6" s="67"/>
      <c r="Q6" s="67"/>
      <c r="R6" s="67"/>
      <c r="S6" s="67"/>
      <c r="T6" s="67"/>
      <c r="U6" s="67"/>
      <c r="V6" s="67"/>
      <c r="W6" s="67"/>
    </row>
    <row r="7" spans="1:23" ht="14.45" customHeight="1" x14ac:dyDescent="0.2">
      <c r="D7" s="3"/>
      <c r="E7" s="3"/>
      <c r="F7" s="3"/>
      <c r="G7" s="3"/>
      <c r="H7" s="3"/>
      <c r="I7" s="3"/>
      <c r="J7" s="68" t="s">
        <v>17</v>
      </c>
      <c r="K7" s="68"/>
      <c r="L7" s="68"/>
      <c r="N7" s="3"/>
      <c r="O7" s="3"/>
      <c r="P7" s="3"/>
      <c r="Q7" s="3"/>
      <c r="R7" s="3"/>
      <c r="S7" s="3"/>
      <c r="T7" s="3"/>
      <c r="U7" s="68" t="s">
        <v>17</v>
      </c>
      <c r="V7" s="68"/>
      <c r="W7" s="68"/>
    </row>
    <row r="8" spans="1:23" ht="21.75" customHeight="1" x14ac:dyDescent="0.2">
      <c r="A8" s="67" t="s">
        <v>37</v>
      </c>
      <c r="B8" s="67"/>
      <c r="D8" s="2" t="s">
        <v>38</v>
      </c>
      <c r="F8" s="2" t="s">
        <v>39</v>
      </c>
      <c r="H8" s="2" t="s">
        <v>40</v>
      </c>
      <c r="J8" s="4" t="s">
        <v>20</v>
      </c>
      <c r="K8" s="3"/>
      <c r="L8" s="4" t="s">
        <v>27</v>
      </c>
      <c r="N8" s="2" t="s">
        <v>38</v>
      </c>
      <c r="P8" s="67" t="s">
        <v>39</v>
      </c>
      <c r="Q8" s="67"/>
      <c r="S8" s="2" t="s">
        <v>40</v>
      </c>
      <c r="U8" s="4" t="s">
        <v>20</v>
      </c>
      <c r="V8" s="3"/>
      <c r="W8" s="4" t="s">
        <v>27</v>
      </c>
    </row>
    <row r="9" spans="1:23" ht="21.75" customHeight="1" x14ac:dyDescent="0.2">
      <c r="A9" s="69" t="s">
        <v>16</v>
      </c>
      <c r="B9" s="69"/>
      <c r="D9" s="38">
        <v>0</v>
      </c>
      <c r="E9" s="21"/>
      <c r="F9" s="38">
        <f>'درآمد ناشی از تغییر قیمت اوراق'!I8</f>
        <v>124493995722</v>
      </c>
      <c r="G9" s="21"/>
      <c r="H9" s="38">
        <f>'درآمد ناشی از فروش'!I9</f>
        <v>65801028667</v>
      </c>
      <c r="I9" s="40"/>
      <c r="J9" s="38">
        <f>D9+F9+H9</f>
        <v>190295024389</v>
      </c>
      <c r="K9" s="21"/>
      <c r="L9" s="39">
        <f>J9/درآمد!F11</f>
        <v>0.81077432891373613</v>
      </c>
      <c r="M9" s="21"/>
      <c r="N9" s="38">
        <v>0</v>
      </c>
      <c r="O9" s="21"/>
      <c r="P9" s="41"/>
      <c r="Q9" s="42">
        <f>'درآمد ناشی از تغییر قیمت اوراق'!Q8</f>
        <v>124493995722</v>
      </c>
      <c r="R9" s="21"/>
      <c r="S9" s="38" cm="1">
        <f t="array" ref="S9:T9">'درآمد ناشی از فروش'!Q8:R8</f>
        <v>65801028667</v>
      </c>
      <c r="T9" s="21">
        <v>0</v>
      </c>
      <c r="U9" s="38">
        <f>N9+Q9+S9</f>
        <v>190295024389</v>
      </c>
      <c r="V9" s="21"/>
      <c r="W9" s="39">
        <f>U9/W16</f>
        <v>0.81077432891373613</v>
      </c>
    </row>
    <row r="10" spans="1:23" ht="21.75" customHeight="1" thickBot="1" x14ac:dyDescent="0.25">
      <c r="A10" s="72" t="s">
        <v>17</v>
      </c>
      <c r="B10" s="72"/>
      <c r="D10" s="24">
        <f>SUM(D9)</f>
        <v>0</v>
      </c>
      <c r="E10" s="21"/>
      <c r="F10" s="24">
        <f>SUM(F9)</f>
        <v>124493995722</v>
      </c>
      <c r="G10" s="21"/>
      <c r="H10" s="24">
        <f>SUM(H9)</f>
        <v>65801028667</v>
      </c>
      <c r="I10" s="21"/>
      <c r="J10" s="24">
        <f>SUM(J9)</f>
        <v>190295024389</v>
      </c>
      <c r="K10" s="21"/>
      <c r="L10" s="27">
        <f>SUM(L9)</f>
        <v>0.81077432891373613</v>
      </c>
      <c r="M10" s="21"/>
      <c r="N10" s="24">
        <f>SUM(N9)</f>
        <v>0</v>
      </c>
      <c r="O10" s="21"/>
      <c r="P10" s="21"/>
      <c r="Q10" s="24">
        <f>SUM(Q9)</f>
        <v>124493995722</v>
      </c>
      <c r="R10" s="21"/>
      <c r="S10" s="24">
        <f>SUM(S9)</f>
        <v>65801028667</v>
      </c>
      <c r="T10" s="21"/>
      <c r="U10" s="24">
        <f>SUM(U9)</f>
        <v>190295024389</v>
      </c>
      <c r="V10" s="21"/>
      <c r="W10" s="27">
        <f>SUM(W9)</f>
        <v>0.81077432891373613</v>
      </c>
    </row>
    <row r="11" spans="1:23" ht="13.5" thickTop="1" x14ac:dyDescent="0.2">
      <c r="W11" s="55"/>
    </row>
    <row r="12" spans="1:23" x14ac:dyDescent="0.2">
      <c r="W12" s="55"/>
    </row>
    <row r="15" spans="1:23" x14ac:dyDescent="0.2">
      <c r="S15" s="56" t="s">
        <v>74</v>
      </c>
      <c r="T15" s="57"/>
      <c r="U15" s="57" t="s">
        <v>73</v>
      </c>
      <c r="V15" s="57"/>
      <c r="W15" s="57"/>
    </row>
    <row r="16" spans="1:23" x14ac:dyDescent="0.2">
      <c r="S16" s="58">
        <v>237723897299</v>
      </c>
      <c r="T16" s="57"/>
      <c r="U16" s="19">
        <v>3016140032</v>
      </c>
      <c r="V16" s="57"/>
      <c r="W16" s="19">
        <f>S16-U16</f>
        <v>234707757267</v>
      </c>
    </row>
    <row r="17" spans="8:23" x14ac:dyDescent="0.2">
      <c r="Q17" s="46"/>
      <c r="S17" s="59"/>
      <c r="T17" s="57"/>
      <c r="U17" s="57"/>
      <c r="V17" s="57"/>
      <c r="W17" s="57"/>
    </row>
    <row r="18" spans="8:23" x14ac:dyDescent="0.2">
      <c r="S18" s="54"/>
      <c r="W18" s="17"/>
    </row>
    <row r="19" spans="8:23" x14ac:dyDescent="0.2">
      <c r="S19" s="45"/>
      <c r="W19" s="17"/>
    </row>
    <row r="29" spans="8:23" x14ac:dyDescent="0.2">
      <c r="H29" s="17"/>
    </row>
    <row r="30" spans="8:23" x14ac:dyDescent="0.2">
      <c r="H30" s="17"/>
    </row>
    <row r="31" spans="8:23" x14ac:dyDescent="0.2">
      <c r="H31" s="17"/>
    </row>
  </sheetData>
  <mergeCells count="12">
    <mergeCell ref="A10:B10"/>
    <mergeCell ref="J7:L7"/>
    <mergeCell ref="U7:W7"/>
    <mergeCell ref="A8:B8"/>
    <mergeCell ref="P8:Q8"/>
    <mergeCell ref="A9:B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pageSetUpPr fitToPage="1"/>
  </sheetPr>
  <dimension ref="A1:V25"/>
  <sheetViews>
    <sheetView showGridLines="0" rightToLeft="1" view="pageBreakPreview" zoomScale="85" zoomScaleNormal="100" zoomScaleSheetLayoutView="85" workbookViewId="0">
      <selection activeCell="J10" sqref="J10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27" customWidth="1"/>
    <col min="5" max="5" width="1.28515625" customWidth="1"/>
    <col min="6" max="6" width="27" customWidth="1"/>
    <col min="7" max="7" width="1.28515625" customWidth="1"/>
    <col min="8" max="8" width="28.28515625" customWidth="1"/>
    <col min="9" max="9" width="1.28515625" customWidth="1"/>
    <col min="10" max="10" width="25.5703125" customWidth="1"/>
    <col min="11" max="11" width="0.28515625" customWidth="1"/>
    <col min="16" max="16" width="15.140625" bestFit="1" customWidth="1"/>
    <col min="21" max="21" width="14.85546875" bestFit="1" customWidth="1"/>
  </cols>
  <sheetData>
    <row r="1" spans="1:22" ht="29.1" customHeight="1" x14ac:dyDescent="0.2">
      <c r="A1" s="65" t="s">
        <v>55</v>
      </c>
      <c r="B1" s="65"/>
      <c r="C1" s="65"/>
      <c r="D1" s="65"/>
      <c r="E1" s="65"/>
      <c r="F1" s="65"/>
      <c r="G1" s="65"/>
      <c r="H1" s="65"/>
      <c r="I1" s="65"/>
      <c r="J1" s="65"/>
    </row>
    <row r="2" spans="1:22" ht="21.75" customHeight="1" x14ac:dyDescent="0.2">
      <c r="A2" s="65" t="s">
        <v>64</v>
      </c>
      <c r="B2" s="65"/>
      <c r="C2" s="65"/>
      <c r="D2" s="65"/>
      <c r="E2" s="65"/>
      <c r="F2" s="65"/>
      <c r="G2" s="65"/>
      <c r="H2" s="65"/>
      <c r="I2" s="65"/>
      <c r="J2" s="65"/>
    </row>
    <row r="3" spans="1:22" ht="21.75" customHeight="1" x14ac:dyDescent="0.2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</row>
    <row r="4" spans="1:22" ht="14.45" customHeight="1" x14ac:dyDescent="0.2"/>
    <row r="5" spans="1:22" ht="27.75" customHeight="1" x14ac:dyDescent="0.2">
      <c r="A5" s="50" t="s">
        <v>65</v>
      </c>
      <c r="B5" s="66" t="s">
        <v>32</v>
      </c>
      <c r="C5" s="66"/>
      <c r="D5" s="66"/>
      <c r="E5" s="66"/>
      <c r="F5" s="66"/>
      <c r="G5" s="66"/>
      <c r="H5" s="66"/>
      <c r="I5" s="66"/>
      <c r="J5" s="66"/>
    </row>
    <row r="6" spans="1:22" ht="24" customHeight="1" x14ac:dyDescent="0.2">
      <c r="D6" s="67" t="s">
        <v>35</v>
      </c>
      <c r="E6" s="67"/>
      <c r="F6" s="67"/>
      <c r="H6" s="67" t="s">
        <v>36</v>
      </c>
      <c r="I6" s="67"/>
      <c r="J6" s="67"/>
    </row>
    <row r="7" spans="1:22" ht="36.4" customHeight="1" x14ac:dyDescent="0.2">
      <c r="A7" s="67" t="s">
        <v>41</v>
      </c>
      <c r="B7" s="67"/>
      <c r="D7" s="8" t="s">
        <v>42</v>
      </c>
      <c r="E7" s="3"/>
      <c r="F7" s="8" t="s">
        <v>43</v>
      </c>
      <c r="H7" s="8" t="s">
        <v>42</v>
      </c>
      <c r="I7" s="3"/>
      <c r="J7" s="8" t="s">
        <v>43</v>
      </c>
    </row>
    <row r="8" spans="1:22" ht="21.75" customHeight="1" x14ac:dyDescent="0.2">
      <c r="A8" s="73" t="s">
        <v>61</v>
      </c>
      <c r="B8" s="73"/>
      <c r="D8" s="20">
        <v>10616</v>
      </c>
      <c r="E8" s="21"/>
      <c r="F8" s="53">
        <f>D8/P14</f>
        <v>2.9380213925928039E-4</v>
      </c>
      <c r="G8" s="21"/>
      <c r="H8" s="20">
        <v>10616</v>
      </c>
      <c r="I8" s="21"/>
      <c r="J8" s="53">
        <f>H8/U14</f>
        <v>2.9380213925928039E-4</v>
      </c>
    </row>
    <row r="9" spans="1:22" ht="21.75" customHeight="1" x14ac:dyDescent="0.2">
      <c r="A9" s="74" t="s">
        <v>62</v>
      </c>
      <c r="B9" s="74"/>
      <c r="D9" s="22">
        <v>41402915065</v>
      </c>
      <c r="E9" s="21"/>
      <c r="F9" s="35">
        <f>D9/P22</f>
        <v>12.177327960294118</v>
      </c>
      <c r="G9" s="60"/>
      <c r="H9" s="22">
        <v>41402915065</v>
      </c>
      <c r="I9" s="60"/>
      <c r="J9" s="35">
        <f>H9/U22</f>
        <v>12.177327960294118</v>
      </c>
    </row>
    <row r="10" spans="1:22" ht="21.75" customHeight="1" x14ac:dyDescent="0.2">
      <c r="A10" s="72" t="s">
        <v>17</v>
      </c>
      <c r="B10" s="72"/>
      <c r="D10" s="24">
        <f>SUM(D8:D9)</f>
        <v>41402925681</v>
      </c>
      <c r="E10" s="21"/>
      <c r="F10" s="28">
        <f>SUM(F8:F9)</f>
        <v>12.177621762433377</v>
      </c>
      <c r="G10" s="21"/>
      <c r="H10" s="24">
        <f>SUM(H8:H9)</f>
        <v>41402925681</v>
      </c>
      <c r="I10" s="21"/>
      <c r="J10" s="28">
        <f>SUM(J8:J9)</f>
        <v>12.177621762433377</v>
      </c>
      <c r="N10" s="47"/>
      <c r="O10" s="57" t="s">
        <v>66</v>
      </c>
      <c r="P10" s="57"/>
      <c r="Q10" s="57"/>
      <c r="R10" s="57"/>
      <c r="S10" s="57"/>
      <c r="T10" s="57" t="s">
        <v>36</v>
      </c>
      <c r="U10" s="57"/>
      <c r="V10" s="57"/>
    </row>
    <row r="11" spans="1:22" ht="18.75" x14ac:dyDescent="0.45">
      <c r="N11" s="47"/>
      <c r="O11" s="61"/>
      <c r="P11" s="61"/>
      <c r="Q11" s="61"/>
      <c r="R11" s="61"/>
      <c r="S11" s="61"/>
      <c r="T11" s="61"/>
      <c r="U11" s="61"/>
      <c r="V11" s="57"/>
    </row>
    <row r="12" spans="1:22" ht="18.75" x14ac:dyDescent="0.45">
      <c r="N12" s="47"/>
      <c r="O12" s="62" t="s">
        <v>67</v>
      </c>
      <c r="P12" s="63">
        <f>سپرده!D9</f>
        <v>0</v>
      </c>
      <c r="Q12" s="61"/>
      <c r="R12" s="61"/>
      <c r="S12" s="61" t="s">
        <v>68</v>
      </c>
      <c r="T12" s="62" t="s">
        <v>67</v>
      </c>
      <c r="U12" s="63">
        <f>سپرده!D9</f>
        <v>0</v>
      </c>
      <c r="V12" s="57"/>
    </row>
    <row r="13" spans="1:22" ht="18.75" x14ac:dyDescent="0.45">
      <c r="D13" s="17"/>
      <c r="N13" s="47"/>
      <c r="O13" s="62" t="s">
        <v>69</v>
      </c>
      <c r="P13" s="63">
        <f>سپرده!J9</f>
        <v>72266322</v>
      </c>
      <c r="Q13" s="61"/>
      <c r="R13" s="61"/>
      <c r="S13" s="61"/>
      <c r="T13" s="62" t="s">
        <v>69</v>
      </c>
      <c r="U13" s="63">
        <f>سپرده!J9</f>
        <v>72266322</v>
      </c>
      <c r="V13" s="57"/>
    </row>
    <row r="14" spans="1:22" ht="18.75" x14ac:dyDescent="0.45">
      <c r="N14" s="47"/>
      <c r="O14" s="62" t="s">
        <v>70</v>
      </c>
      <c r="P14" s="63">
        <f>(P12+P13)/2</f>
        <v>36133161</v>
      </c>
      <c r="Q14" s="61"/>
      <c r="R14" s="61"/>
      <c r="S14" s="61"/>
      <c r="T14" s="62" t="s">
        <v>70</v>
      </c>
      <c r="U14" s="63">
        <f>(U12+U13)/2</f>
        <v>36133161</v>
      </c>
      <c r="V14" s="57"/>
    </row>
    <row r="15" spans="1:22" x14ac:dyDescent="0.2">
      <c r="N15" s="47"/>
      <c r="O15" s="57"/>
      <c r="P15" s="57"/>
      <c r="Q15" s="57"/>
      <c r="R15" s="57"/>
      <c r="S15" s="57"/>
      <c r="T15" s="57"/>
      <c r="U15" s="57"/>
      <c r="V15" s="57"/>
    </row>
    <row r="16" spans="1:22" x14ac:dyDescent="0.2">
      <c r="N16" s="47"/>
      <c r="O16" s="57"/>
      <c r="P16" s="57"/>
      <c r="Q16" s="57"/>
      <c r="R16" s="57"/>
      <c r="S16" s="57"/>
      <c r="T16" s="57"/>
      <c r="U16" s="57"/>
      <c r="V16" s="57"/>
    </row>
    <row r="17" spans="14:22" x14ac:dyDescent="0.2">
      <c r="N17" s="47"/>
      <c r="O17" s="57"/>
      <c r="P17" s="57"/>
      <c r="Q17" s="57"/>
      <c r="R17" s="57"/>
      <c r="S17" s="57"/>
      <c r="T17" s="57"/>
      <c r="U17" s="57"/>
      <c r="V17" s="57"/>
    </row>
    <row r="18" spans="14:22" x14ac:dyDescent="0.2">
      <c r="N18" s="47"/>
      <c r="O18" s="57" t="s">
        <v>66</v>
      </c>
      <c r="P18" s="57"/>
      <c r="Q18" s="57"/>
      <c r="R18" s="57"/>
      <c r="S18" s="57"/>
      <c r="T18" s="57" t="s">
        <v>36</v>
      </c>
      <c r="U18" s="57"/>
      <c r="V18" s="57"/>
    </row>
    <row r="19" spans="14:22" ht="18.75" x14ac:dyDescent="0.45">
      <c r="N19" s="47"/>
      <c r="O19" s="61"/>
      <c r="P19" s="61"/>
      <c r="Q19" s="61"/>
      <c r="R19" s="61"/>
      <c r="S19" s="61"/>
      <c r="T19" s="61"/>
      <c r="U19" s="61"/>
      <c r="V19" s="57"/>
    </row>
    <row r="20" spans="14:22" ht="18.75" x14ac:dyDescent="0.45">
      <c r="N20" s="47"/>
      <c r="O20" s="62" t="s">
        <v>67</v>
      </c>
      <c r="P20" s="63">
        <f>سپرده!D10</f>
        <v>0</v>
      </c>
      <c r="Q20" s="61"/>
      <c r="R20" s="61"/>
      <c r="S20" s="61" t="s">
        <v>68</v>
      </c>
      <c r="T20" s="62" t="s">
        <v>67</v>
      </c>
      <c r="U20" s="63">
        <f>سپرده!D10</f>
        <v>0</v>
      </c>
      <c r="V20" s="57"/>
    </row>
    <row r="21" spans="14:22" ht="18.75" x14ac:dyDescent="0.45">
      <c r="N21" s="47"/>
      <c r="O21" s="62" t="s">
        <v>69</v>
      </c>
      <c r="P21" s="63">
        <f>سپرده!J10</f>
        <v>6800000000</v>
      </c>
      <c r="Q21" s="61"/>
      <c r="R21" s="61"/>
      <c r="S21" s="61"/>
      <c r="T21" s="62" t="s">
        <v>69</v>
      </c>
      <c r="U21" s="63">
        <f>سپرده!J10</f>
        <v>6800000000</v>
      </c>
      <c r="V21" s="57"/>
    </row>
    <row r="22" spans="14:22" ht="18.75" x14ac:dyDescent="0.45">
      <c r="N22" s="47"/>
      <c r="O22" s="62" t="s">
        <v>70</v>
      </c>
      <c r="P22" s="63">
        <f>(P20+P21)/2</f>
        <v>3400000000</v>
      </c>
      <c r="Q22" s="61"/>
      <c r="R22" s="61"/>
      <c r="S22" s="61"/>
      <c r="T22" s="62" t="s">
        <v>70</v>
      </c>
      <c r="U22" s="63">
        <f>(U20+U21)/2</f>
        <v>3400000000</v>
      </c>
      <c r="V22" s="57"/>
    </row>
    <row r="23" spans="14:22" x14ac:dyDescent="0.2">
      <c r="N23" s="47"/>
      <c r="O23" s="57"/>
      <c r="P23" s="57"/>
      <c r="Q23" s="57"/>
      <c r="R23" s="57"/>
      <c r="S23" s="57"/>
      <c r="T23" s="57"/>
      <c r="U23" s="57"/>
      <c r="V23" s="57"/>
    </row>
    <row r="24" spans="14:22" x14ac:dyDescent="0.2">
      <c r="N24" s="47"/>
      <c r="O24" s="57"/>
      <c r="P24" s="57"/>
      <c r="Q24" s="57"/>
      <c r="R24" s="57"/>
      <c r="S24" s="57"/>
      <c r="T24" s="57"/>
      <c r="U24" s="57"/>
      <c r="V24" s="57"/>
    </row>
    <row r="25" spans="14:22" x14ac:dyDescent="0.2">
      <c r="O25" s="57"/>
      <c r="P25" s="57"/>
      <c r="Q25" s="57"/>
      <c r="R25" s="57"/>
      <c r="S25" s="57"/>
      <c r="T25" s="57"/>
      <c r="U25" s="57"/>
      <c r="V25" s="57"/>
    </row>
  </sheetData>
  <mergeCells count="10">
    <mergeCell ref="A10:B10"/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79998168889431442"/>
    <pageSetUpPr fitToPage="1"/>
  </sheetPr>
  <dimension ref="A1:F9"/>
  <sheetViews>
    <sheetView showGridLines="0" rightToLeft="1" view="pageBreakPreview" zoomScale="91" zoomScaleNormal="100" zoomScaleSheetLayoutView="91" workbookViewId="0">
      <selection activeCell="D23" sqref="D23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65" t="s">
        <v>55</v>
      </c>
      <c r="B1" s="65"/>
      <c r="C1" s="65"/>
      <c r="D1" s="65"/>
      <c r="E1" s="65"/>
      <c r="F1" s="65"/>
    </row>
    <row r="2" spans="1:6" ht="21.75" customHeight="1" x14ac:dyDescent="0.2">
      <c r="A2" s="65" t="s">
        <v>64</v>
      </c>
      <c r="B2" s="65"/>
      <c r="C2" s="65"/>
      <c r="D2" s="65"/>
      <c r="E2" s="65"/>
      <c r="F2" s="65"/>
    </row>
    <row r="3" spans="1:6" ht="21.75" customHeight="1" x14ac:dyDescent="0.2">
      <c r="A3" s="65" t="s">
        <v>0</v>
      </c>
      <c r="B3" s="65"/>
      <c r="C3" s="65"/>
      <c r="D3" s="65"/>
      <c r="E3" s="65"/>
      <c r="F3" s="65"/>
    </row>
    <row r="4" spans="1:6" ht="14.45" customHeight="1" x14ac:dyDescent="0.2"/>
    <row r="5" spans="1:6" ht="29.1" customHeight="1" x14ac:dyDescent="0.2">
      <c r="A5" s="44" t="s">
        <v>71</v>
      </c>
      <c r="B5" s="66" t="s">
        <v>33</v>
      </c>
      <c r="C5" s="66"/>
      <c r="D5" s="66"/>
      <c r="E5" s="66"/>
      <c r="F5" s="66"/>
    </row>
    <row r="6" spans="1:6" ht="21.75" customHeight="1" x14ac:dyDescent="0.2">
      <c r="D6" s="2" t="s">
        <v>35</v>
      </c>
      <c r="F6" s="2" t="s">
        <v>6</v>
      </c>
    </row>
    <row r="7" spans="1:6" ht="15.75" customHeight="1" x14ac:dyDescent="0.2">
      <c r="A7" s="67" t="s">
        <v>33</v>
      </c>
      <c r="B7" s="67"/>
      <c r="D7" s="4" t="s">
        <v>20</v>
      </c>
      <c r="F7" s="4" t="s">
        <v>20</v>
      </c>
    </row>
    <row r="8" spans="1:6" ht="27" customHeight="1" x14ac:dyDescent="0.2">
      <c r="A8" s="75" t="s">
        <v>44</v>
      </c>
      <c r="B8" s="75"/>
      <c r="D8" s="23">
        <v>3009807197</v>
      </c>
      <c r="E8" s="21"/>
      <c r="F8" s="23">
        <v>3009807197</v>
      </c>
    </row>
    <row r="9" spans="1:6" ht="21.75" customHeight="1" x14ac:dyDescent="0.2">
      <c r="A9" s="72" t="s">
        <v>17</v>
      </c>
      <c r="B9" s="72"/>
      <c r="D9" s="24">
        <f>SUM(D8)</f>
        <v>3009807197</v>
      </c>
      <c r="E9" s="21"/>
      <c r="F9" s="24">
        <f>SUM(F8)</f>
        <v>3009807197</v>
      </c>
    </row>
  </sheetData>
  <mergeCells count="7">
    <mergeCell ref="A8:B8"/>
    <mergeCell ref="A9:B9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79998168889431442"/>
    <pageSetUpPr fitToPage="1"/>
  </sheetPr>
  <dimension ref="A1:M9"/>
  <sheetViews>
    <sheetView showGridLines="0" rightToLeft="1" workbookViewId="0">
      <selection activeCell="M9" sqref="M9"/>
    </sheetView>
  </sheetViews>
  <sheetFormatPr defaultRowHeight="12.75" x14ac:dyDescent="0.2"/>
  <cols>
    <col min="1" max="1" width="42.140625" bestFit="1" customWidth="1"/>
    <col min="2" max="2" width="1.28515625" customWidth="1"/>
    <col min="3" max="3" width="14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3.140625" customWidth="1"/>
    <col min="9" max="9" width="14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9.1" customHeight="1" x14ac:dyDescent="0.2">
      <c r="A1" s="65" t="s">
        <v>55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21.75" customHeight="1" x14ac:dyDescent="0.2">
      <c r="A2" s="65" t="s">
        <v>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1.75" customHeight="1" x14ac:dyDescent="0.2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4.45" customHeight="1" x14ac:dyDescent="0.2"/>
    <row r="5" spans="1:13" ht="19.5" customHeight="1" x14ac:dyDescent="0.2">
      <c r="A5" s="66" t="s">
        <v>48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 ht="24.75" customHeight="1" x14ac:dyDescent="0.2">
      <c r="A6" s="67" t="s">
        <v>25</v>
      </c>
      <c r="C6" s="67" t="s">
        <v>35</v>
      </c>
      <c r="D6" s="67"/>
      <c r="E6" s="67"/>
      <c r="F6" s="67"/>
      <c r="G6" s="67"/>
      <c r="I6" s="67" t="s">
        <v>36</v>
      </c>
      <c r="J6" s="67"/>
      <c r="K6" s="67"/>
      <c r="L6" s="67"/>
      <c r="M6" s="67"/>
    </row>
    <row r="7" spans="1:13" ht="29.1" customHeight="1" x14ac:dyDescent="0.2">
      <c r="A7" s="67"/>
      <c r="C7" s="8" t="s">
        <v>46</v>
      </c>
      <c r="D7" s="3"/>
      <c r="E7" s="8" t="s">
        <v>45</v>
      </c>
      <c r="F7" s="3"/>
      <c r="G7" s="8" t="s">
        <v>47</v>
      </c>
      <c r="I7" s="8" t="s">
        <v>46</v>
      </c>
      <c r="J7" s="3"/>
      <c r="K7" s="8" t="s">
        <v>45</v>
      </c>
      <c r="L7" s="3"/>
      <c r="M7" s="8" t="s">
        <v>47</v>
      </c>
    </row>
    <row r="8" spans="1:13" ht="21.75" customHeight="1" x14ac:dyDescent="0.2">
      <c r="A8" s="7" t="s">
        <v>72</v>
      </c>
      <c r="C8" s="20">
        <v>41402925681</v>
      </c>
      <c r="D8" s="21"/>
      <c r="E8" s="20">
        <v>5154197</v>
      </c>
      <c r="F8" s="21"/>
      <c r="G8" s="20">
        <f>C8-E8</f>
        <v>41397771484</v>
      </c>
      <c r="H8" s="21"/>
      <c r="I8" s="20">
        <v>41402925681</v>
      </c>
      <c r="J8" s="21"/>
      <c r="K8" s="20">
        <v>5154197</v>
      </c>
      <c r="L8" s="21"/>
      <c r="M8" s="20">
        <f>I8-K8</f>
        <v>41397771484</v>
      </c>
    </row>
    <row r="9" spans="1:13" ht="21.75" customHeight="1" x14ac:dyDescent="0.2">
      <c r="A9" s="6" t="s">
        <v>17</v>
      </c>
      <c r="C9" s="24">
        <f>SUM(C8:C8)</f>
        <v>41402925681</v>
      </c>
      <c r="D9" s="21"/>
      <c r="E9" s="24">
        <f>SUM(E8:E8)</f>
        <v>5154197</v>
      </c>
      <c r="F9" s="21"/>
      <c r="G9" s="24">
        <f>SUM(G8:G8)</f>
        <v>41397771484</v>
      </c>
      <c r="H9" s="21"/>
      <c r="I9" s="24">
        <f>SUM(I8:I8)</f>
        <v>41402925681</v>
      </c>
      <c r="J9" s="21"/>
      <c r="K9" s="24">
        <f>SUM(K8:K8)</f>
        <v>5154197</v>
      </c>
      <c r="L9" s="21"/>
      <c r="M9" s="24">
        <f>SUM(M8:M8)</f>
        <v>41397771484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79998168889431442"/>
    <pageSetUpPr fitToPage="1"/>
  </sheetPr>
  <dimension ref="A1:R18"/>
  <sheetViews>
    <sheetView showGridLines="0" rightToLeft="1" view="pageBreakPreview" zoomScale="98" zoomScaleNormal="100" zoomScaleSheetLayoutView="98" workbookViewId="0">
      <selection activeCell="I8" sqref="I8"/>
    </sheetView>
  </sheetViews>
  <sheetFormatPr defaultRowHeight="12.75" x14ac:dyDescent="0.2"/>
  <cols>
    <col min="1" max="1" width="22.28515625" customWidth="1"/>
    <col min="2" max="2" width="1.28515625" customWidth="1"/>
    <col min="3" max="3" width="8.2851562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21.42578125" customWidth="1"/>
    <col min="18" max="18" width="1.28515625" customWidth="1"/>
    <col min="19" max="19" width="0.28515625" customWidth="1"/>
  </cols>
  <sheetData>
    <row r="1" spans="1:18" ht="29.1" customHeight="1" x14ac:dyDescent="0.2">
      <c r="A1" s="65" t="s">
        <v>55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43"/>
    </row>
    <row r="2" spans="1:18" ht="21.75" customHeight="1" x14ac:dyDescent="0.2">
      <c r="A2" s="65" t="s">
        <v>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18" ht="21.75" customHeight="1" x14ac:dyDescent="0.2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18" ht="14.45" customHeight="1" x14ac:dyDescent="0.2"/>
    <row r="5" spans="1:18" ht="14.45" customHeight="1" x14ac:dyDescent="0.2">
      <c r="A5" s="66" t="s">
        <v>49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4.45" customHeight="1" x14ac:dyDescent="0.2">
      <c r="A6" s="67" t="s">
        <v>25</v>
      </c>
      <c r="C6" s="67" t="s">
        <v>35</v>
      </c>
      <c r="D6" s="67"/>
      <c r="E6" s="67"/>
      <c r="F6" s="67"/>
      <c r="G6" s="67"/>
      <c r="H6" s="67"/>
      <c r="I6" s="67"/>
      <c r="K6" s="67" t="s">
        <v>36</v>
      </c>
      <c r="L6" s="67"/>
      <c r="M6" s="67"/>
      <c r="N6" s="67"/>
      <c r="O6" s="67"/>
      <c r="P6" s="67"/>
      <c r="Q6" s="67"/>
      <c r="R6" s="67"/>
    </row>
    <row r="7" spans="1:18" ht="29.1" customHeight="1" x14ac:dyDescent="0.2">
      <c r="A7" s="67"/>
      <c r="C7" s="8" t="s">
        <v>10</v>
      </c>
      <c r="D7" s="3"/>
      <c r="E7" s="8" t="s">
        <v>50</v>
      </c>
      <c r="F7" s="3"/>
      <c r="G7" s="8" t="s">
        <v>51</v>
      </c>
      <c r="H7" s="3"/>
      <c r="I7" s="8" t="s">
        <v>52</v>
      </c>
      <c r="K7" s="8" t="s">
        <v>10</v>
      </c>
      <c r="L7" s="3"/>
      <c r="M7" s="8" t="s">
        <v>50</v>
      </c>
      <c r="N7" s="3"/>
      <c r="O7" s="8" t="s">
        <v>51</v>
      </c>
      <c r="P7" s="3"/>
      <c r="Q7" s="77" t="s">
        <v>52</v>
      </c>
      <c r="R7" s="77"/>
    </row>
    <row r="8" spans="1:18" s="55" customFormat="1" ht="21.75" customHeight="1" x14ac:dyDescent="0.2">
      <c r="A8" s="48" t="s">
        <v>16</v>
      </c>
      <c r="C8" s="38">
        <f>سهام!P9</f>
        <v>247721</v>
      </c>
      <c r="D8" s="60"/>
      <c r="E8" s="38">
        <v>1253708484951</v>
      </c>
      <c r="F8" s="60"/>
      <c r="G8" s="38">
        <v>1187907456284</v>
      </c>
      <c r="H8" s="60"/>
      <c r="I8" s="38">
        <f>E8-G8</f>
        <v>65801028667</v>
      </c>
      <c r="J8" s="60"/>
      <c r="K8" s="38">
        <f>سهام!P9</f>
        <v>247721</v>
      </c>
      <c r="L8" s="60"/>
      <c r="M8" s="38">
        <v>1253708484951</v>
      </c>
      <c r="N8" s="60"/>
      <c r="O8" s="38">
        <v>1187907456284</v>
      </c>
      <c r="P8" s="60"/>
      <c r="Q8" s="80">
        <f>M8-O8</f>
        <v>65801028667</v>
      </c>
      <c r="R8" s="80"/>
    </row>
    <row r="9" spans="1:18" s="55" customFormat="1" ht="21.75" customHeight="1" x14ac:dyDescent="0.2">
      <c r="A9" s="49" t="s">
        <v>17</v>
      </c>
      <c r="C9" s="51"/>
      <c r="D9" s="60"/>
      <c r="E9" s="51">
        <f>SUM(E8)</f>
        <v>1253708484951</v>
      </c>
      <c r="F9" s="60"/>
      <c r="G9" s="51">
        <f>SUM(G8)</f>
        <v>1187907456284</v>
      </c>
      <c r="H9" s="60"/>
      <c r="I9" s="51">
        <f>SUM(I8)</f>
        <v>65801028667</v>
      </c>
      <c r="J9" s="60"/>
      <c r="K9" s="51"/>
      <c r="L9" s="60"/>
      <c r="M9" s="51">
        <f>SUM(M8)</f>
        <v>1253708484951</v>
      </c>
      <c r="N9" s="60"/>
      <c r="O9" s="51">
        <f>SUM(O8)</f>
        <v>1187907456284</v>
      </c>
      <c r="P9" s="60"/>
      <c r="Q9" s="76">
        <f>SUM(Q8)</f>
        <v>65801028667</v>
      </c>
      <c r="R9" s="76"/>
    </row>
    <row r="10" spans="1:18" s="55" customFormat="1" ht="13.5" thickTop="1" x14ac:dyDescent="0.2"/>
    <row r="11" spans="1:18" x14ac:dyDescent="0.2">
      <c r="C11" s="45"/>
      <c r="E11" s="54"/>
      <c r="F11" s="55"/>
      <c r="G11" s="55"/>
      <c r="H11" s="55"/>
      <c r="I11" s="55"/>
      <c r="J11" s="55"/>
      <c r="K11" s="55"/>
      <c r="L11" s="55"/>
      <c r="M11" s="55"/>
    </row>
    <row r="12" spans="1:18" x14ac:dyDescent="0.2">
      <c r="E12" s="54"/>
      <c r="F12" s="55"/>
      <c r="G12" s="55"/>
      <c r="H12" s="55"/>
      <c r="I12" s="54"/>
      <c r="J12" s="55"/>
      <c r="K12" s="55"/>
      <c r="L12" s="55"/>
      <c r="M12" s="55"/>
    </row>
    <row r="13" spans="1:18" x14ac:dyDescent="0.2">
      <c r="E13" s="55"/>
      <c r="F13" s="55"/>
      <c r="G13" s="55"/>
      <c r="H13" s="55"/>
      <c r="I13" s="54"/>
      <c r="J13" s="55"/>
      <c r="K13" s="79"/>
      <c r="L13" s="55"/>
      <c r="M13" s="55"/>
    </row>
    <row r="14" spans="1:18" x14ac:dyDescent="0.2">
      <c r="E14" s="55"/>
      <c r="F14" s="55"/>
      <c r="G14" s="55"/>
      <c r="H14" s="55"/>
      <c r="I14" s="54"/>
      <c r="J14" s="55"/>
      <c r="K14" s="55"/>
      <c r="L14" s="55"/>
      <c r="M14" s="55"/>
    </row>
    <row r="15" spans="1:18" x14ac:dyDescent="0.2">
      <c r="E15" s="55"/>
      <c r="F15" s="55"/>
      <c r="G15" s="55"/>
      <c r="H15" s="55"/>
      <c r="I15" s="54"/>
      <c r="J15" s="55"/>
      <c r="K15" s="55"/>
      <c r="L15" s="55"/>
      <c r="M15" s="55"/>
    </row>
    <row r="16" spans="1:18" x14ac:dyDescent="0.2">
      <c r="E16" s="55"/>
      <c r="F16" s="55"/>
      <c r="G16" s="55"/>
      <c r="H16" s="55"/>
      <c r="I16" s="54"/>
      <c r="J16" s="55"/>
      <c r="K16" s="55"/>
      <c r="L16" s="55"/>
      <c r="M16" s="55"/>
    </row>
    <row r="17" spans="5:13" x14ac:dyDescent="0.2">
      <c r="E17" s="55"/>
      <c r="F17" s="55"/>
      <c r="G17" s="55"/>
      <c r="H17" s="55"/>
      <c r="I17" s="54"/>
      <c r="J17" s="55"/>
      <c r="K17" s="55"/>
      <c r="L17" s="55"/>
      <c r="M17" s="55"/>
    </row>
    <row r="18" spans="5:13" x14ac:dyDescent="0.2">
      <c r="E18" s="55"/>
      <c r="F18" s="55"/>
      <c r="G18" s="55"/>
      <c r="H18" s="55"/>
      <c r="I18" s="55"/>
      <c r="J18" s="55"/>
      <c r="K18" s="55"/>
      <c r="L18" s="55"/>
      <c r="M18" s="55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8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79998168889431442"/>
    <pageSetUpPr fitToPage="1"/>
  </sheetPr>
  <dimension ref="A1:R27"/>
  <sheetViews>
    <sheetView showGridLines="0" rightToLeft="1" view="pageBreakPreview" zoomScale="84" zoomScaleNormal="100" zoomScaleSheetLayoutView="84" workbookViewId="0">
      <selection activeCell="Q8" sqref="Q8"/>
    </sheetView>
  </sheetViews>
  <sheetFormatPr defaultRowHeight="12.75" x14ac:dyDescent="0.2"/>
  <cols>
    <col min="1" max="1" width="21.140625" customWidth="1"/>
    <col min="2" max="2" width="1.28515625" customWidth="1"/>
    <col min="3" max="3" width="8.28515625" bestFit="1" customWidth="1"/>
    <col min="4" max="4" width="1.28515625" customWidth="1"/>
    <col min="5" max="5" width="17.85546875" bestFit="1" customWidth="1"/>
    <col min="6" max="6" width="1.28515625" customWidth="1"/>
    <col min="7" max="7" width="19.140625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31" customWidth="1"/>
    <col min="18" max="18" width="1.28515625" customWidth="1"/>
    <col min="19" max="19" width="0.28515625" customWidth="1"/>
    <col min="20" max="20" width="7.140625" customWidth="1"/>
  </cols>
  <sheetData>
    <row r="1" spans="1:18" ht="29.1" customHeight="1" x14ac:dyDescent="0.2">
      <c r="A1" s="65" t="s">
        <v>55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43"/>
    </row>
    <row r="2" spans="1:18" ht="21.75" customHeight="1" x14ac:dyDescent="0.2">
      <c r="A2" s="65" t="s">
        <v>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18" ht="27" customHeight="1" x14ac:dyDescent="0.2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18" ht="14.45" customHeight="1" x14ac:dyDescent="0.2"/>
    <row r="5" spans="1:18" ht="14.45" customHeight="1" x14ac:dyDescent="0.2">
      <c r="A5" s="66" t="s">
        <v>53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4.45" customHeight="1" x14ac:dyDescent="0.2">
      <c r="A6" s="67" t="s">
        <v>25</v>
      </c>
      <c r="C6" s="67" t="s">
        <v>35</v>
      </c>
      <c r="D6" s="67"/>
      <c r="E6" s="67"/>
      <c r="F6" s="67"/>
      <c r="G6" s="67"/>
      <c r="H6" s="67"/>
      <c r="I6" s="67"/>
      <c r="K6" s="67" t="s">
        <v>36</v>
      </c>
      <c r="L6" s="67"/>
      <c r="M6" s="67"/>
      <c r="N6" s="67"/>
      <c r="O6" s="67"/>
      <c r="P6" s="67"/>
      <c r="Q6" s="67"/>
      <c r="R6" s="67"/>
    </row>
    <row r="7" spans="1:18" s="55" customFormat="1" ht="29.1" customHeight="1" x14ac:dyDescent="0.2">
      <c r="A7" s="67"/>
      <c r="C7" s="52" t="s">
        <v>10</v>
      </c>
      <c r="D7" s="81"/>
      <c r="E7" s="52" t="s">
        <v>12</v>
      </c>
      <c r="F7" s="81"/>
      <c r="G7" s="52" t="s">
        <v>51</v>
      </c>
      <c r="H7" s="81"/>
      <c r="I7" s="52" t="s">
        <v>54</v>
      </c>
      <c r="K7" s="52" t="s">
        <v>10</v>
      </c>
      <c r="L7" s="81"/>
      <c r="M7" s="52" t="s">
        <v>12</v>
      </c>
      <c r="N7" s="81"/>
      <c r="O7" s="52" t="s">
        <v>51</v>
      </c>
      <c r="P7" s="81"/>
      <c r="Q7" s="77" t="s">
        <v>54</v>
      </c>
      <c r="R7" s="77"/>
    </row>
    <row r="8" spans="1:18" s="55" customFormat="1" ht="21.75" customHeight="1" x14ac:dyDescent="0.2">
      <c r="A8" s="48" t="s">
        <v>16</v>
      </c>
      <c r="C8" s="38">
        <f>سهام!T9</f>
        <v>585557</v>
      </c>
      <c r="D8" s="60"/>
      <c r="E8" s="38">
        <v>2932441349264</v>
      </c>
      <c r="F8" s="60"/>
      <c r="G8" s="38">
        <v>2807947353542</v>
      </c>
      <c r="H8" s="60"/>
      <c r="I8" s="38">
        <f>E8-G8</f>
        <v>124493995722</v>
      </c>
      <c r="J8" s="60"/>
      <c r="K8" s="38">
        <f>سهام!T9</f>
        <v>585557</v>
      </c>
      <c r="L8" s="60"/>
      <c r="M8" s="38">
        <v>2932441349264</v>
      </c>
      <c r="N8" s="60"/>
      <c r="O8" s="38">
        <v>2807947353542</v>
      </c>
      <c r="P8" s="60"/>
      <c r="Q8" s="38">
        <f>M8-O8</f>
        <v>124493995722</v>
      </c>
      <c r="R8" s="38"/>
    </row>
    <row r="9" spans="1:18" s="55" customFormat="1" ht="21.75" customHeight="1" x14ac:dyDescent="0.2">
      <c r="A9" s="49" t="s">
        <v>17</v>
      </c>
      <c r="C9" s="51"/>
      <c r="D9" s="60"/>
      <c r="E9" s="51">
        <f>SUM(E8)</f>
        <v>2932441349264</v>
      </c>
      <c r="F9" s="60"/>
      <c r="G9" s="51">
        <f>SUM(G8)</f>
        <v>2807947353542</v>
      </c>
      <c r="H9" s="60"/>
      <c r="I9" s="51">
        <f>SUM(I8)</f>
        <v>124493995722</v>
      </c>
      <c r="J9" s="60"/>
      <c r="K9" s="51"/>
      <c r="L9" s="60"/>
      <c r="M9" s="51">
        <f>SUM(M8)</f>
        <v>2932441349264</v>
      </c>
      <c r="N9" s="60"/>
      <c r="O9" s="51">
        <f>SUM(O8)</f>
        <v>2807947353542</v>
      </c>
      <c r="P9" s="60"/>
      <c r="Q9" s="76">
        <f>SUM(Q8)</f>
        <v>124493995722</v>
      </c>
      <c r="R9" s="76"/>
    </row>
    <row r="10" spans="1:18" s="55" customFormat="1" x14ac:dyDescent="0.2"/>
    <row r="14" spans="1:18" x14ac:dyDescent="0.2">
      <c r="E14" s="17"/>
      <c r="F14" s="17"/>
      <c r="G14" s="17"/>
      <c r="H14" s="17"/>
      <c r="I14" s="17"/>
      <c r="J14" s="17"/>
      <c r="Q14" s="17"/>
    </row>
    <row r="15" spans="1:18" x14ac:dyDescent="0.2">
      <c r="E15" s="17"/>
      <c r="F15" s="17"/>
      <c r="G15" s="54"/>
      <c r="H15" s="54"/>
      <c r="I15" s="54"/>
      <c r="J15" s="54"/>
      <c r="K15" s="55"/>
      <c r="L15" s="55"/>
      <c r="M15" s="55"/>
      <c r="N15" s="55"/>
      <c r="O15" s="55"/>
      <c r="P15" s="55"/>
      <c r="Q15" s="55"/>
    </row>
    <row r="16" spans="1:18" x14ac:dyDescent="0.2">
      <c r="E16" s="17"/>
      <c r="F16" s="17"/>
      <c r="G16" s="54"/>
      <c r="H16" s="54"/>
      <c r="I16" s="54"/>
      <c r="J16" s="54"/>
      <c r="K16" s="55"/>
      <c r="L16" s="55"/>
      <c r="M16" s="55"/>
      <c r="N16" s="55"/>
      <c r="O16" s="54"/>
      <c r="P16" s="55"/>
      <c r="Q16" s="54"/>
    </row>
    <row r="17" spans="5:17" x14ac:dyDescent="0.2">
      <c r="E17" s="17"/>
      <c r="F17" s="17"/>
      <c r="G17" s="54"/>
      <c r="H17" s="54"/>
      <c r="I17" s="54"/>
      <c r="J17" s="54"/>
      <c r="K17" s="55"/>
      <c r="L17" s="55"/>
      <c r="M17" s="55"/>
      <c r="N17" s="79"/>
      <c r="O17" s="55"/>
      <c r="P17" s="55"/>
      <c r="Q17" s="55"/>
    </row>
    <row r="18" spans="5:17" x14ac:dyDescent="0.2">
      <c r="E18" s="17"/>
      <c r="F18" s="17"/>
      <c r="G18" s="54"/>
      <c r="H18" s="54"/>
      <c r="I18" s="54"/>
      <c r="J18" s="54"/>
      <c r="K18" s="55"/>
      <c r="L18" s="55"/>
      <c r="M18" s="55"/>
      <c r="N18" s="55"/>
      <c r="O18" s="55"/>
      <c r="P18" s="55"/>
      <c r="Q18" s="55"/>
    </row>
    <row r="19" spans="5:17" x14ac:dyDescent="0.2">
      <c r="E19" s="17"/>
      <c r="F19" s="17"/>
      <c r="G19" s="54"/>
      <c r="H19" s="54"/>
      <c r="I19" s="54"/>
      <c r="J19" s="54"/>
      <c r="K19" s="55"/>
      <c r="L19" s="55"/>
      <c r="M19" s="55"/>
      <c r="N19" s="55"/>
      <c r="O19" s="55"/>
      <c r="P19" s="55"/>
      <c r="Q19" s="55"/>
    </row>
    <row r="20" spans="5:17" x14ac:dyDescent="0.2">
      <c r="E20" s="17"/>
      <c r="F20" s="17"/>
      <c r="G20" s="54"/>
      <c r="H20" s="54"/>
      <c r="I20" s="54"/>
      <c r="J20" s="54"/>
      <c r="K20" s="55"/>
      <c r="L20" s="55"/>
      <c r="M20" s="55"/>
      <c r="N20" s="55"/>
      <c r="O20" s="55"/>
      <c r="P20" s="55"/>
      <c r="Q20" s="55"/>
    </row>
    <row r="21" spans="5:17" x14ac:dyDescent="0.2">
      <c r="E21" s="17"/>
      <c r="F21" s="17"/>
      <c r="G21" s="54"/>
      <c r="H21" s="54"/>
      <c r="I21" s="54"/>
      <c r="J21" s="54"/>
      <c r="K21" s="55"/>
      <c r="L21" s="55"/>
      <c r="M21" s="55"/>
      <c r="N21" s="55"/>
      <c r="O21" s="55"/>
      <c r="P21" s="55"/>
      <c r="Q21" s="55"/>
    </row>
    <row r="22" spans="5:17" x14ac:dyDescent="0.2">
      <c r="E22" s="17"/>
      <c r="F22" s="17"/>
      <c r="G22" s="54"/>
      <c r="H22" s="54"/>
      <c r="I22" s="54"/>
      <c r="J22" s="54"/>
      <c r="K22" s="55"/>
      <c r="L22" s="55"/>
      <c r="M22" s="55"/>
      <c r="N22" s="55"/>
      <c r="O22" s="55"/>
      <c r="P22" s="55"/>
      <c r="Q22" s="55"/>
    </row>
    <row r="23" spans="5:17" x14ac:dyDescent="0.2">
      <c r="E23" s="17"/>
      <c r="F23" s="17"/>
      <c r="G23" s="17"/>
      <c r="H23" s="17"/>
      <c r="I23" s="17"/>
      <c r="J23" s="17"/>
    </row>
    <row r="24" spans="5:17" x14ac:dyDescent="0.2">
      <c r="E24" s="17"/>
      <c r="F24" s="17"/>
      <c r="G24" s="17"/>
      <c r="H24" s="17"/>
      <c r="I24" s="17"/>
      <c r="J24" s="17"/>
    </row>
    <row r="25" spans="5:17" x14ac:dyDescent="0.2">
      <c r="E25" s="17"/>
      <c r="F25" s="17"/>
      <c r="G25" s="17"/>
      <c r="H25" s="17"/>
      <c r="I25" s="17"/>
      <c r="J25" s="17"/>
    </row>
    <row r="26" spans="5:17" x14ac:dyDescent="0.2">
      <c r="E26" s="17"/>
      <c r="F26" s="17"/>
      <c r="G26" s="17"/>
      <c r="H26" s="17"/>
      <c r="I26" s="17"/>
      <c r="J26" s="17"/>
    </row>
    <row r="27" spans="5:17" x14ac:dyDescent="0.2">
      <c r="E27" s="17"/>
      <c r="F27" s="17"/>
      <c r="G27" s="17"/>
      <c r="H27" s="17"/>
      <c r="I27" s="17"/>
      <c r="J27" s="17"/>
    </row>
  </sheetData>
  <mergeCells count="9"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صورت وضعیت</vt:lpstr>
      <vt:lpstr>سهام</vt:lpstr>
      <vt:lpstr>سپرده</vt:lpstr>
      <vt:lpstr>درآمد</vt:lpstr>
      <vt:lpstr>درآمد حاصل از سرمایه گذاری در گ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حاصل از سرمایه گذاری در گ'!Print_Area</vt:lpstr>
      <vt:lpstr>'درآمد سپرده بانکی'!Print_Area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Aqaii</dc:creator>
  <dc:description/>
  <cp:lastModifiedBy>Fatemeh Aqaii</cp:lastModifiedBy>
  <cp:lastPrinted>2026-09-27T10:02:53Z</cp:lastPrinted>
  <dcterms:created xsi:type="dcterms:W3CDTF">2026-09-26T12:15:46Z</dcterms:created>
  <dcterms:modified xsi:type="dcterms:W3CDTF">2026-09-27T10:44:35Z</dcterms:modified>
</cp:coreProperties>
</file>