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همه اطلاعات\صندوق لیان\گزارش پرتفو\1405\تیر\"/>
    </mc:Choice>
  </mc:AlternateContent>
  <xr:revisionPtr revIDLastSave="0" documentId="13_ncr:1_{BF6364AA-D9DC-4844-9620-229F099A1077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حاصل از سرمایه گذاری در گ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مشتقه'!$A$1:$AW$12</definedName>
    <definedName name="_xlnm.Print_Area" localSheetId="4">درآمد!$A$1:$K$11</definedName>
    <definedName name="_xlnm.Print_Area" localSheetId="5">'درآمد حاصل از سرمایه گذاری در گ'!$A$1:$X$13</definedName>
    <definedName name="_xlnm.Print_Area" localSheetId="6">'درآمد سپرده بانکی'!$A$1:$K$11</definedName>
    <definedName name="_xlnm.Print_Area" localSheetId="10">'درآمد ناشی از تغییر قیمت اوراق'!$A$1:$R$12</definedName>
    <definedName name="_xlnm.Print_Area" localSheetId="9">'درآمد ناشی از فروش'!$A$1:$R$10</definedName>
    <definedName name="_xlnm.Print_Area" localSheetId="7">'سایر درآمدها'!$A$1:$G$10</definedName>
    <definedName name="_xlnm.Print_Area" localSheetId="3">سپرده!$A$1:$M$10</definedName>
    <definedName name="_xlnm.Print_Area" localSheetId="1">سهام!$A$1:$AC$13</definedName>
    <definedName name="_xlnm.Print_Area" localSheetId="8">'سود سپرده بانکی'!$A$1:$N$14</definedName>
    <definedName name="_xlnm.Print_Area" localSheetId="0">'صورت وضعیت'!$A$1:$A$21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12" i="2" l="1"/>
  <c r="Q9" i="19"/>
  <c r="Q8" i="19"/>
  <c r="I9" i="19"/>
  <c r="I8" i="19"/>
  <c r="F13" i="9"/>
  <c r="J8" i="13" l="1"/>
  <c r="F8" i="13"/>
  <c r="V16" i="13"/>
  <c r="Q16" i="13"/>
  <c r="Q15" i="13"/>
  <c r="V17" i="13"/>
  <c r="Q17" i="13"/>
  <c r="S10" i="9"/>
  <c r="S13" i="9" s="1"/>
  <c r="S9" i="9"/>
  <c r="P12" i="9"/>
  <c r="U12" i="9" s="1"/>
  <c r="AA12" i="9" s="1"/>
  <c r="P11" i="9"/>
  <c r="P10" i="9"/>
  <c r="P9" i="9"/>
  <c r="H9" i="9"/>
  <c r="F12" i="9"/>
  <c r="J12" i="9" s="1"/>
  <c r="F11" i="9"/>
  <c r="J11" i="9" s="1"/>
  <c r="F10" i="9"/>
  <c r="J10" i="9" s="1"/>
  <c r="F9" i="9"/>
  <c r="L9" i="7"/>
  <c r="L10" i="7" s="1"/>
  <c r="Z13" i="2"/>
  <c r="AB13" i="2"/>
  <c r="D10" i="7"/>
  <c r="F10" i="7"/>
  <c r="H10" i="7"/>
  <c r="J9" i="7"/>
  <c r="J10" i="7" s="1"/>
  <c r="F10" i="8"/>
  <c r="U11" i="9"/>
  <c r="AA11" i="9" s="1"/>
  <c r="U9" i="9"/>
  <c r="AA9" i="9" s="1"/>
  <c r="J9" i="9"/>
  <c r="D13" i="9"/>
  <c r="H13" i="9"/>
  <c r="N13" i="9"/>
  <c r="J9" i="13"/>
  <c r="H9" i="13"/>
  <c r="F9" i="13"/>
  <c r="D9" i="13"/>
  <c r="F9" i="8" s="1"/>
  <c r="J9" i="8" s="1"/>
  <c r="G10" i="18"/>
  <c r="G9" i="18"/>
  <c r="G8" i="18"/>
  <c r="M11" i="18"/>
  <c r="M10" i="18"/>
  <c r="M9" i="18"/>
  <c r="M8" i="18"/>
  <c r="K11" i="18"/>
  <c r="I11" i="18"/>
  <c r="E11" i="18"/>
  <c r="C11" i="18"/>
  <c r="Q10" i="19"/>
  <c r="O10" i="19"/>
  <c r="M10" i="19"/>
  <c r="I10" i="19"/>
  <c r="G10" i="19"/>
  <c r="E10" i="19"/>
  <c r="Q11" i="21"/>
  <c r="Q10" i="21"/>
  <c r="Q9" i="21"/>
  <c r="Q8" i="21"/>
  <c r="I11" i="21"/>
  <c r="I10" i="21"/>
  <c r="I9" i="21"/>
  <c r="I8" i="21"/>
  <c r="O12" i="21"/>
  <c r="M12" i="21"/>
  <c r="G12" i="21"/>
  <c r="E12" i="21"/>
  <c r="AB10" i="2"/>
  <c r="AB11" i="2"/>
  <c r="AB9" i="2"/>
  <c r="T10" i="2"/>
  <c r="T11" i="2"/>
  <c r="T12" i="2"/>
  <c r="T9" i="2"/>
  <c r="X13" i="2"/>
  <c r="R13" i="2"/>
  <c r="N13" i="2"/>
  <c r="J13" i="2"/>
  <c r="H13" i="2"/>
  <c r="U10" i="9" l="1"/>
  <c r="AA10" i="9" s="1"/>
  <c r="AA13" i="9" s="1"/>
  <c r="Q13" i="9"/>
  <c r="J13" i="9"/>
  <c r="G11" i="18"/>
  <c r="Q12" i="21"/>
  <c r="I12" i="21"/>
  <c r="U13" i="9" l="1"/>
  <c r="W12" i="9"/>
  <c r="W10" i="9"/>
  <c r="W11" i="9"/>
  <c r="W9" i="9"/>
  <c r="F8" i="8"/>
  <c r="W13" i="9" l="1"/>
  <c r="J8" i="8"/>
  <c r="F11" i="8"/>
  <c r="L10" i="9" l="1"/>
  <c r="L9" i="9"/>
  <c r="L11" i="9"/>
  <c r="L12" i="9"/>
  <c r="H10" i="8"/>
  <c r="J10" i="8" s="1"/>
  <c r="J11" i="8" s="1"/>
  <c r="H9" i="8"/>
  <c r="H8" i="8"/>
  <c r="L13" i="9" l="1"/>
  <c r="H11" i="8"/>
</calcChain>
</file>

<file path=xl/sharedStrings.xml><?xml version="1.0" encoding="utf-8"?>
<sst xmlns="http://schemas.openxmlformats.org/spreadsheetml/2006/main" count="218" uniqueCount="89">
  <si>
    <t>صندوق سرمایه گذاری دیبای معیار</t>
  </si>
  <si>
    <t>صورت وضعیت پرتفوی</t>
  </si>
  <si>
    <t>برای ماه منتهی به 1405/04/31</t>
  </si>
  <si>
    <t>-1</t>
  </si>
  <si>
    <t>سرمایه گذاری ها</t>
  </si>
  <si>
    <t>-1-1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</si>
  <si>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</si>
  <si>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</si>
  <si>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</si>
  <si>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</si>
  <si>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</si>
  <si>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</si>
  <si>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</si>
  <si>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</si>
  <si>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</si>
  <si>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</si>
  <si>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</si>
  <si>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</si>
  <si>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GBBA05C1400 14000000.0000-1405/11/27</t>
  </si>
  <si>
    <t>اختیار خرید گواهی سپرده پیوسته شمش طلای +995 GBBA05C1800 18000000.0000-1405/11/27</t>
  </si>
  <si>
    <t>شمش طلا GoldBar</t>
  </si>
  <si>
    <t>شمش نقره SilverBar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</si>
  <si>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</si>
  <si>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</si>
  <si>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</si>
  <si>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</si>
  <si>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</si>
  <si>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</si>
  <si>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</si>
  <si>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</si>
  <si>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</si>
  <si>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</si>
  <si>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</si>
  <si>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</si>
  <si>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</si>
  <si>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</si>
  <si>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</si>
  <si>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</si>
  <si>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</si>
  <si>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</si>
  <si>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</si>
  <si>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</si>
  <si>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</si>
  <si>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</si>
  <si>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</si>
  <si>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</si>
  <si>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</si>
  <si>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</si>
  <si>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</si>
  <si>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</si>
  <si>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</si>
  <si>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</si>
  <si>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</si>
  <si>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</si>
  <si>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</si>
  <si>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</si>
  <si>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</si>
  <si>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</si>
  <si>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</si>
  <si>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</si>
  <si>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</si>
  <si>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</si>
  <si>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</si>
  <si>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</si>
  <si>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</si>
  <si>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</si>
  <si>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</si>
  <si>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</si>
  <si>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</si>
  <si>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</si>
  <si>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</si>
  <si>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</si>
  <si>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</t>
  </si>
  <si>
    <t>1405/11/27</t>
  </si>
  <si>
    <t>ملت</t>
  </si>
  <si>
    <t>ملل</t>
  </si>
  <si>
    <t>خاورمیانه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</si>
  <si>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</si>
  <si>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2-2</t>
    </r>
  </si>
  <si>
    <t>سپرده بانکی</t>
  </si>
  <si>
    <t>درآمد حاصل از سرمایه گذاری در گواهی سپرده کالایی</t>
  </si>
  <si>
    <r>
      <t>3</t>
    </r>
    <r>
      <rPr>
        <sz val="8"/>
        <color theme="0" tint="-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</si>
  <si>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2</t>
    </r>
    <r>
      <rPr>
        <sz val="8"/>
        <color theme="0" tint="-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</si>
  <si>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</si>
  <si>
    <t xml:space="preserve">طی ماه </t>
  </si>
  <si>
    <t xml:space="preserve">سپرده بانکی </t>
  </si>
  <si>
    <t>اول دوره</t>
  </si>
  <si>
    <t>انتهای دوره</t>
  </si>
  <si>
    <t>میانگین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</si>
</sst>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00%"/>
    <numFmt numFmtId="167" formatCode="0.00000%"/>
    <numFmt numFmtId="168" formatCode="0.000000%"/>
    <numFmt numFmtId="169" formatCode="#,##0.0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15"/>
      <color rgb="FF000000"/>
      <name val="B Nazanin"/>
      <charset val="178"/>
    </font>
    <font>
      <sz val="10"/>
      <color theme="0" tint="-0.34998626667073579"/>
      <name val="Arial"/>
      <family val="2"/>
    </font>
    <font>
      <b/>
      <sz val="8"/>
      <color rgb="FF1E90FF"/>
      <name val="B Nazanin"/>
      <charset val="178"/>
    </font>
    <font>
      <b/>
      <sz val="10"/>
      <color rgb="FF000000"/>
      <name val="Arial"/>
      <family val="2"/>
    </font>
    <font>
      <sz val="12"/>
      <color theme="0" tint="-0.34998626667073579"/>
      <name val="B Nazanin"/>
      <charset val="178"/>
    </font>
    <font>
      <sz val="8"/>
      <color theme="0" tint="-0.34998626667073579"/>
      <name val="B Nazanin"/>
      <charset val="17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9" fontId="5" fillId="0" borderId="5" xfId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64" fontId="5" fillId="0" borderId="0" xfId="1" applyNumberFormat="1" applyFont="1" applyFill="1" applyAlignment="1">
      <alignment horizontal="center" vertical="center"/>
    </xf>
    <xf numFmtId="10" fontId="5" fillId="0" borderId="0" xfId="1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9" fontId="5" fillId="0" borderId="2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10" fontId="5" fillId="0" borderId="4" xfId="1" applyNumberFormat="1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10" fontId="5" fillId="0" borderId="2" xfId="1" applyNumberFormat="1" applyFont="1" applyFill="1" applyBorder="1" applyAlignment="1">
      <alignment horizontal="center" vertical="center"/>
    </xf>
    <xf numFmtId="165" fontId="5" fillId="0" borderId="4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Alignment="1">
      <alignment horizontal="center" vertical="center"/>
    </xf>
    <xf numFmtId="168" fontId="5" fillId="0" borderId="0" xfId="1" applyNumberFormat="1" applyFont="1" applyFill="1" applyAlignment="1">
      <alignment horizontal="center" vertical="center"/>
    </xf>
    <xf numFmtId="4" fontId="0" fillId="0" borderId="0" xfId="0" applyNumberForma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4" fontId="0" fillId="0" borderId="0" xfId="0" applyNumberFormat="1" applyFill="1" applyAlignment="1">
      <alignment horizontal="left"/>
    </xf>
    <xf numFmtId="0" fontId="6" fillId="0" borderId="0" xfId="0" applyFont="1" applyFill="1" applyAlignment="1">
      <alignment horizontal="left"/>
    </xf>
    <xf numFmtId="169" fontId="0" fillId="0" borderId="0" xfId="0" applyNumberForma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167" fontId="5" fillId="0" borderId="4" xfId="1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161925</xdr:rowOff>
    </xdr:from>
    <xdr:to>
      <xdr:col>0</xdr:col>
      <xdr:colOff>4491979</xdr:colOff>
      <xdr:row>10</xdr:row>
      <xdr:rowOff>44302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CB7FAE-8C0B-493C-AD88-F7B3374CB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310550" y="161925"/>
          <a:ext cx="4263379" cy="4678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C16"/>
  <sheetViews>
    <sheetView showGridLines="0" rightToLeft="1" tabSelected="1" view="pageBreakPreview" zoomScale="86" zoomScaleNormal="100" zoomScaleSheetLayoutView="86" workbookViewId="0">
      <selection activeCell="A14" sqref="A14"/>
    </sheetView>
  </sheetViews>
  <sheetFormatPr defaultRowHeight="12.75" x14ac:dyDescent="0.2"/>
  <cols>
    <col min="1" max="1" width="76.140625" customWidth="1"/>
    <col min="2" max="2" width="45.42578125" customWidth="1"/>
    <col min="3" max="3" width="76.5703125" customWidth="1"/>
  </cols>
  <sheetData>
    <row r="1" spans="1:3" ht="29.1" customHeight="1" x14ac:dyDescent="0.2">
      <c r="B1" s="13"/>
      <c r="C1" s="13"/>
    </row>
    <row r="2" spans="1:3" ht="21.75" customHeight="1" x14ac:dyDescent="0.2">
      <c r="B2" s="13"/>
      <c r="C2" s="13"/>
    </row>
    <row r="3" spans="1:3" ht="21.75" customHeight="1" x14ac:dyDescent="0.2">
      <c r="B3" s="13"/>
      <c r="C3" s="13"/>
    </row>
    <row r="4" spans="1:3" ht="7.35" customHeight="1" x14ac:dyDescent="0.2"/>
    <row r="5" spans="1:3" ht="123.6" customHeight="1" x14ac:dyDescent="0.2">
      <c r="B5" s="60"/>
    </row>
    <row r="6" spans="1:3" ht="123.6" customHeight="1" x14ac:dyDescent="0.2">
      <c r="B6" s="60"/>
    </row>
    <row r="14" spans="1:3" ht="37.5" customHeight="1" x14ac:dyDescent="0.2">
      <c r="A14" s="1" t="s">
        <v>0</v>
      </c>
    </row>
    <row r="15" spans="1:3" ht="25.5" x14ac:dyDescent="0.2">
      <c r="A15" s="1" t="s">
        <v>1</v>
      </c>
    </row>
    <row r="16" spans="1:3" ht="26.25" customHeight="1" x14ac:dyDescent="0.2">
      <c r="A16" s="1" t="s">
        <v>2</v>
      </c>
    </row>
  </sheetData>
  <mergeCells count="1"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S30"/>
  <sheetViews>
    <sheetView showGridLines="0" rightToLeft="1" view="pageBreakPreview" zoomScale="87" zoomScaleNormal="100" zoomScaleSheetLayoutView="87" workbookViewId="0">
      <selection activeCell="M10" sqref="M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2.28515625" customWidth="1"/>
    <col min="6" max="6" width="1.28515625" customWidth="1"/>
    <col min="7" max="7" width="19.28515625" customWidth="1"/>
    <col min="8" max="8" width="1.28515625" customWidth="1"/>
    <col min="9" max="9" width="23.28515625" customWidth="1"/>
    <col min="10" max="10" width="1.28515625" customWidth="1"/>
    <col min="11" max="11" width="14.140625" customWidth="1"/>
    <col min="12" max="12" width="1.28515625" customWidth="1"/>
    <col min="13" max="13" width="21.85546875" customWidth="1"/>
    <col min="14" max="14" width="1.28515625" customWidth="1"/>
    <col min="15" max="15" width="19.28515625" bestFit="1" customWidth="1"/>
    <col min="16" max="16" width="1.28515625" customWidth="1"/>
    <col min="17" max="17" width="25.42578125" customWidth="1"/>
    <col min="18" max="18" width="0.28515625" customWidth="1"/>
    <col min="19" max="19" width="25.140625" customWidth="1"/>
  </cols>
  <sheetData>
    <row r="1" spans="1:19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9" ht="21.75" customHeight="1" x14ac:dyDescent="0.2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9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9" ht="14.45" customHeight="1" x14ac:dyDescent="0.2"/>
    <row r="5" spans="1:19" ht="33" customHeight="1" x14ac:dyDescent="0.2">
      <c r="A5" s="62" t="s">
        <v>66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9" ht="26.25" customHeight="1" x14ac:dyDescent="0.2">
      <c r="A6" s="63" t="s">
        <v>42</v>
      </c>
      <c r="C6" s="63" t="s">
        <v>51</v>
      </c>
      <c r="D6" s="63"/>
      <c r="E6" s="63"/>
      <c r="F6" s="63"/>
      <c r="G6" s="63"/>
      <c r="H6" s="63"/>
      <c r="I6" s="63"/>
      <c r="K6" s="63" t="s">
        <v>52</v>
      </c>
      <c r="L6" s="63"/>
      <c r="M6" s="63"/>
      <c r="N6" s="63"/>
      <c r="O6" s="63"/>
      <c r="P6" s="63"/>
      <c r="Q6" s="63"/>
    </row>
    <row r="7" spans="1:19" ht="29.1" customHeight="1" x14ac:dyDescent="0.2">
      <c r="A7" s="63"/>
      <c r="C7" s="11" t="s">
        <v>12</v>
      </c>
      <c r="D7" s="4"/>
      <c r="E7" s="11" t="s">
        <v>67</v>
      </c>
      <c r="F7" s="4"/>
      <c r="G7" s="11" t="s">
        <v>68</v>
      </c>
      <c r="H7" s="4"/>
      <c r="I7" s="11" t="s">
        <v>69</v>
      </c>
      <c r="K7" s="11" t="s">
        <v>12</v>
      </c>
      <c r="L7" s="4"/>
      <c r="M7" s="11" t="s">
        <v>67</v>
      </c>
      <c r="N7" s="4"/>
      <c r="O7" s="11" t="s">
        <v>68</v>
      </c>
      <c r="P7" s="4"/>
      <c r="Q7" s="29" t="s">
        <v>69</v>
      </c>
    </row>
    <row r="8" spans="1:19" ht="21.75" customHeight="1" x14ac:dyDescent="0.2">
      <c r="A8" s="6" t="s">
        <v>20</v>
      </c>
      <c r="C8" s="15">
        <v>19244</v>
      </c>
      <c r="D8" s="14"/>
      <c r="E8" s="15">
        <v>462300238519</v>
      </c>
      <c r="F8" s="14"/>
      <c r="G8" s="15">
        <v>329753170195</v>
      </c>
      <c r="H8" s="14"/>
      <c r="I8" s="15">
        <f>E8-G8</f>
        <v>132547068324</v>
      </c>
      <c r="J8" s="14"/>
      <c r="K8" s="15">
        <v>1639603</v>
      </c>
      <c r="L8" s="14"/>
      <c r="M8" s="15">
        <v>32400358467202</v>
      </c>
      <c r="N8" s="14"/>
      <c r="O8" s="15">
        <v>22253028427433</v>
      </c>
      <c r="P8" s="14"/>
      <c r="Q8" s="15">
        <f>M8-O8</f>
        <v>10147330039769</v>
      </c>
    </row>
    <row r="9" spans="1:19" ht="21.75" customHeight="1" x14ac:dyDescent="0.2">
      <c r="A9" s="8" t="s">
        <v>21</v>
      </c>
      <c r="C9" s="17">
        <v>0</v>
      </c>
      <c r="D9" s="14"/>
      <c r="E9" s="17">
        <v>0</v>
      </c>
      <c r="F9" s="14"/>
      <c r="G9" s="17">
        <v>0</v>
      </c>
      <c r="H9" s="14"/>
      <c r="I9" s="17">
        <f>E9-G9</f>
        <v>0</v>
      </c>
      <c r="J9" s="14"/>
      <c r="K9" s="17">
        <v>7000</v>
      </c>
      <c r="L9" s="14"/>
      <c r="M9" s="17">
        <v>36776893157</v>
      </c>
      <c r="N9" s="14"/>
      <c r="O9" s="17">
        <v>35575326579</v>
      </c>
      <c r="P9" s="14"/>
      <c r="Q9" s="17">
        <f>M9-O9</f>
        <v>1201566578</v>
      </c>
    </row>
    <row r="10" spans="1:19" ht="21.75" customHeight="1" thickBot="1" x14ac:dyDescent="0.25">
      <c r="A10" s="9" t="s">
        <v>22</v>
      </c>
      <c r="C10" s="18"/>
      <c r="D10" s="14"/>
      <c r="E10" s="18">
        <f>SUM(E8:E9)</f>
        <v>462300238519</v>
      </c>
      <c r="F10" s="14"/>
      <c r="G10" s="18">
        <f>SUM(G8:G9)</f>
        <v>329753170195</v>
      </c>
      <c r="H10" s="14"/>
      <c r="I10" s="18">
        <f>SUM(I8:I9)</f>
        <v>132547068324</v>
      </c>
      <c r="J10" s="14"/>
      <c r="K10" s="18"/>
      <c r="L10" s="14"/>
      <c r="M10" s="18">
        <f>SUM(M8:M9)</f>
        <v>32437135360359</v>
      </c>
      <c r="N10" s="14"/>
      <c r="O10" s="18">
        <f>SUM(O8:O9)</f>
        <v>22288603754012</v>
      </c>
      <c r="P10" s="14"/>
      <c r="Q10" s="18">
        <f>SUM(Q8:Q9)</f>
        <v>10148531606347</v>
      </c>
    </row>
    <row r="11" spans="1:19" ht="13.5" thickTop="1" x14ac:dyDescent="0.2"/>
    <row r="13" spans="1:19" x14ac:dyDescent="0.2"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</row>
    <row r="14" spans="1:19" x14ac:dyDescent="0.2"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</row>
    <row r="15" spans="1:19" x14ac:dyDescent="0.2">
      <c r="E15" s="50"/>
      <c r="F15" s="50"/>
      <c r="G15" s="56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</row>
    <row r="16" spans="1:19" x14ac:dyDescent="0.2">
      <c r="E16" s="56"/>
      <c r="F16" s="50"/>
      <c r="G16" s="56"/>
      <c r="H16" s="50"/>
      <c r="I16" s="50"/>
      <c r="J16" s="50"/>
      <c r="K16" s="50"/>
      <c r="L16" s="50"/>
      <c r="M16" s="50"/>
      <c r="N16" s="50"/>
      <c r="O16" s="50"/>
      <c r="P16" s="50"/>
      <c r="Q16" s="57"/>
      <c r="R16" s="50"/>
      <c r="S16" s="50"/>
    </row>
    <row r="17" spans="5:19" x14ac:dyDescent="0.2">
      <c r="E17" s="50"/>
      <c r="F17" s="50"/>
      <c r="G17" s="56"/>
      <c r="H17" s="50"/>
      <c r="I17" s="50"/>
      <c r="J17" s="50"/>
      <c r="K17" s="58"/>
      <c r="L17" s="50"/>
      <c r="M17" s="56"/>
      <c r="N17" s="50"/>
      <c r="O17" s="50"/>
      <c r="P17" s="50"/>
      <c r="Q17" s="50"/>
      <c r="R17" s="50"/>
      <c r="S17" s="50"/>
    </row>
    <row r="18" spans="5:19" x14ac:dyDescent="0.2">
      <c r="E18" s="50"/>
      <c r="F18" s="50"/>
      <c r="G18" s="56"/>
      <c r="H18" s="50"/>
      <c r="I18" s="50"/>
      <c r="J18" s="50"/>
      <c r="K18" s="50"/>
      <c r="L18" s="50"/>
      <c r="M18" s="56"/>
      <c r="N18" s="50"/>
      <c r="O18" s="50"/>
      <c r="P18" s="50"/>
      <c r="Q18" s="57"/>
      <c r="R18" s="50"/>
      <c r="S18" s="58"/>
    </row>
    <row r="19" spans="5:19" x14ac:dyDescent="0.2">
      <c r="E19" s="56"/>
      <c r="F19" s="50"/>
      <c r="G19" s="56"/>
      <c r="H19" s="50"/>
      <c r="I19" s="50"/>
      <c r="J19" s="50"/>
      <c r="K19" s="50"/>
      <c r="L19" s="50"/>
      <c r="M19" s="56"/>
      <c r="N19" s="50"/>
      <c r="O19" s="50"/>
      <c r="P19" s="50"/>
      <c r="Q19" s="50"/>
      <c r="R19" s="50"/>
      <c r="S19" s="50"/>
    </row>
    <row r="20" spans="5:19" x14ac:dyDescent="0.2">
      <c r="E20" s="50"/>
      <c r="F20" s="50"/>
      <c r="G20" s="56"/>
      <c r="H20" s="50"/>
      <c r="I20" s="50"/>
      <c r="J20" s="50"/>
      <c r="K20" s="50"/>
      <c r="L20" s="50"/>
      <c r="M20" s="50"/>
      <c r="N20" s="50"/>
      <c r="O20" s="50"/>
      <c r="P20" s="50"/>
      <c r="Q20" s="57"/>
      <c r="R20" s="50"/>
      <c r="S20" s="50"/>
    </row>
    <row r="21" spans="5:19" x14ac:dyDescent="0.2">
      <c r="E21" s="50"/>
      <c r="F21" s="50"/>
      <c r="G21" s="56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</row>
    <row r="22" spans="5:19" x14ac:dyDescent="0.2">
      <c r="E22" s="50"/>
      <c r="F22" s="50"/>
      <c r="G22" s="56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</row>
    <row r="23" spans="5:19" x14ac:dyDescent="0.2">
      <c r="E23" s="50"/>
      <c r="F23" s="50"/>
      <c r="G23" s="56"/>
      <c r="H23" s="50"/>
      <c r="I23" s="50"/>
      <c r="J23" s="50"/>
      <c r="K23" s="50"/>
      <c r="L23" s="50"/>
      <c r="M23" s="56"/>
      <c r="N23" s="50"/>
      <c r="O23" s="50"/>
      <c r="P23" s="50"/>
      <c r="Q23" s="57"/>
      <c r="R23" s="50"/>
      <c r="S23" s="50"/>
    </row>
    <row r="24" spans="5:19" x14ac:dyDescent="0.2">
      <c r="E24" s="50"/>
      <c r="F24" s="50"/>
      <c r="G24" s="56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5:19" x14ac:dyDescent="0.2">
      <c r="E25" s="50"/>
      <c r="F25" s="50"/>
      <c r="G25" s="56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</row>
    <row r="26" spans="5:19" x14ac:dyDescent="0.2"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</row>
    <row r="27" spans="5:19" x14ac:dyDescent="0.2"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</row>
    <row r="28" spans="5:19" x14ac:dyDescent="0.2"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5:19" x14ac:dyDescent="0.2"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5:19" x14ac:dyDescent="0.2"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Q27"/>
  <sheetViews>
    <sheetView showGridLines="0" rightToLeft="1" view="pageBreakPreview" zoomScale="91" zoomScaleNormal="100" zoomScaleSheetLayoutView="91" workbookViewId="0">
      <selection activeCell="M12" sqref="M12"/>
    </sheetView>
  </sheetViews>
  <sheetFormatPr defaultRowHeight="12.75" x14ac:dyDescent="0.2"/>
  <cols>
    <col min="1" max="1" width="81.28515625" bestFit="1" customWidth="1"/>
    <col min="2" max="2" width="1.28515625" customWidth="1"/>
    <col min="3" max="3" width="13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33.7109375" customWidth="1"/>
    <col min="10" max="10" width="1.28515625" customWidth="1"/>
    <col min="11" max="11" width="16.42578125" customWidth="1"/>
    <col min="12" max="12" width="1.28515625" customWidth="1"/>
    <col min="13" max="13" width="21.28515625" bestFit="1" customWidth="1"/>
    <col min="14" max="14" width="1.28515625" customWidth="1"/>
    <col min="15" max="15" width="20.28515625" bestFit="1" customWidth="1"/>
    <col min="16" max="16" width="1.28515625" customWidth="1"/>
    <col min="17" max="17" width="28.140625" customWidth="1"/>
    <col min="18" max="18" width="0.28515625" customWidth="1"/>
  </cols>
  <sheetData>
    <row r="1" spans="1:17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1.75" customHeight="1" x14ac:dyDescent="0.2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25.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4.45" customHeight="1" x14ac:dyDescent="0.2"/>
    <row r="5" spans="1:17" ht="24" customHeight="1" x14ac:dyDescent="0.2">
      <c r="A5" s="62" t="s">
        <v>70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14.45" customHeight="1" x14ac:dyDescent="0.2">
      <c r="A6" s="63" t="s">
        <v>42</v>
      </c>
      <c r="C6" s="63" t="s">
        <v>51</v>
      </c>
      <c r="D6" s="63"/>
      <c r="E6" s="63"/>
      <c r="F6" s="63"/>
      <c r="G6" s="63"/>
      <c r="H6" s="63"/>
      <c r="I6" s="63"/>
      <c r="K6" s="63" t="s">
        <v>52</v>
      </c>
      <c r="L6" s="63"/>
      <c r="M6" s="63"/>
      <c r="N6" s="63"/>
      <c r="O6" s="63"/>
      <c r="P6" s="63"/>
      <c r="Q6" s="63"/>
    </row>
    <row r="7" spans="1:17" ht="39.75" customHeight="1" x14ac:dyDescent="0.2">
      <c r="A7" s="63"/>
      <c r="C7" s="11" t="s">
        <v>12</v>
      </c>
      <c r="D7" s="4"/>
      <c r="E7" s="11" t="s">
        <v>14</v>
      </c>
      <c r="F7" s="4"/>
      <c r="G7" s="11" t="s">
        <v>68</v>
      </c>
      <c r="H7" s="4"/>
      <c r="I7" s="11" t="s">
        <v>71</v>
      </c>
      <c r="K7" s="11" t="s">
        <v>12</v>
      </c>
      <c r="L7" s="4"/>
      <c r="M7" s="11" t="s">
        <v>14</v>
      </c>
      <c r="N7" s="4"/>
      <c r="O7" s="11" t="s">
        <v>68</v>
      </c>
      <c r="P7" s="4"/>
      <c r="Q7" s="29" t="s">
        <v>71</v>
      </c>
    </row>
    <row r="8" spans="1:17" ht="21.75" customHeight="1" x14ac:dyDescent="0.2">
      <c r="A8" s="6" t="s">
        <v>18</v>
      </c>
      <c r="C8" s="15">
        <v>14191</v>
      </c>
      <c r="D8" s="14"/>
      <c r="E8" s="15">
        <v>205592596015</v>
      </c>
      <c r="F8" s="14"/>
      <c r="G8" s="15">
        <v>161163295213</v>
      </c>
      <c r="H8" s="14"/>
      <c r="I8" s="15">
        <f>E8-G8</f>
        <v>44429300802</v>
      </c>
      <c r="J8" s="14"/>
      <c r="K8" s="15">
        <v>14191</v>
      </c>
      <c r="L8" s="14"/>
      <c r="M8" s="15">
        <v>205592596015</v>
      </c>
      <c r="N8" s="14"/>
      <c r="O8" s="15">
        <v>172346232452</v>
      </c>
      <c r="P8" s="14"/>
      <c r="Q8" s="15">
        <f>M8-O8</f>
        <v>33246363563</v>
      </c>
    </row>
    <row r="9" spans="1:17" ht="21.75" customHeight="1" x14ac:dyDescent="0.2">
      <c r="A9" s="7" t="s">
        <v>21</v>
      </c>
      <c r="C9" s="16">
        <v>100000</v>
      </c>
      <c r="D9" s="14"/>
      <c r="E9" s="16">
        <v>420488400000</v>
      </c>
      <c r="F9" s="14"/>
      <c r="G9" s="16">
        <v>363625200000</v>
      </c>
      <c r="H9" s="14"/>
      <c r="I9" s="16">
        <f>E9-G9</f>
        <v>56863200000</v>
      </c>
      <c r="J9" s="14"/>
      <c r="K9" s="16">
        <v>100000</v>
      </c>
      <c r="L9" s="14"/>
      <c r="M9" s="16">
        <v>420488400000</v>
      </c>
      <c r="N9" s="14"/>
      <c r="O9" s="16">
        <v>426156769796</v>
      </c>
      <c r="P9" s="14"/>
      <c r="Q9" s="16">
        <f>M9-O9</f>
        <v>-5668369796</v>
      </c>
    </row>
    <row r="10" spans="1:17" ht="21.75" customHeight="1" x14ac:dyDescent="0.2">
      <c r="A10" s="7" t="s">
        <v>20</v>
      </c>
      <c r="C10" s="16">
        <v>1889734</v>
      </c>
      <c r="D10" s="14"/>
      <c r="E10" s="16">
        <v>47016835189709</v>
      </c>
      <c r="F10" s="14"/>
      <c r="G10" s="16">
        <v>39746393626894</v>
      </c>
      <c r="H10" s="14"/>
      <c r="I10" s="16">
        <f>E10-G10</f>
        <v>7270441562815</v>
      </c>
      <c r="J10" s="14"/>
      <c r="K10" s="16">
        <v>1889734</v>
      </c>
      <c r="L10" s="14"/>
      <c r="M10" s="16">
        <v>47016835189709</v>
      </c>
      <c r="N10" s="14"/>
      <c r="O10" s="16">
        <v>32386255564356</v>
      </c>
      <c r="P10" s="14"/>
      <c r="Q10" s="16">
        <f>M10-O10</f>
        <v>14630579625353</v>
      </c>
    </row>
    <row r="11" spans="1:17" ht="21.75" customHeight="1" x14ac:dyDescent="0.2">
      <c r="A11" s="8" t="s">
        <v>19</v>
      </c>
      <c r="C11" s="17">
        <v>818</v>
      </c>
      <c r="D11" s="14"/>
      <c r="E11" s="17">
        <v>8905500560</v>
      </c>
      <c r="F11" s="14"/>
      <c r="G11" s="17">
        <v>7026396639</v>
      </c>
      <c r="H11" s="14"/>
      <c r="I11" s="17">
        <f>E11-G11</f>
        <v>1879103921</v>
      </c>
      <c r="J11" s="14"/>
      <c r="K11" s="17">
        <v>818</v>
      </c>
      <c r="L11" s="14"/>
      <c r="M11" s="17">
        <v>8905500560</v>
      </c>
      <c r="N11" s="14"/>
      <c r="O11" s="17">
        <v>9995330058</v>
      </c>
      <c r="P11" s="14"/>
      <c r="Q11" s="17">
        <f>M11-O11</f>
        <v>-1089829498</v>
      </c>
    </row>
    <row r="12" spans="1:17" s="50" customFormat="1" ht="21.75" customHeight="1" thickBot="1" x14ac:dyDescent="0.25">
      <c r="A12" s="12" t="s">
        <v>22</v>
      </c>
      <c r="C12" s="18"/>
      <c r="D12" s="51"/>
      <c r="E12" s="18">
        <f>SUM(E8:E11)</f>
        <v>47651821686284</v>
      </c>
      <c r="F12" s="51"/>
      <c r="G12" s="18">
        <f>SUM(G8:G11)</f>
        <v>40278208518746</v>
      </c>
      <c r="H12" s="51"/>
      <c r="I12" s="18">
        <f>SUM(I8:I11)</f>
        <v>7373613167538</v>
      </c>
      <c r="J12" s="51"/>
      <c r="K12" s="18"/>
      <c r="L12" s="51"/>
      <c r="M12" s="18">
        <f>SUM(M8:M11)</f>
        <v>47651821686284</v>
      </c>
      <c r="N12" s="51"/>
      <c r="O12" s="18">
        <f>SUM(O8:O11)</f>
        <v>32994753896662</v>
      </c>
      <c r="P12" s="51"/>
      <c r="Q12" s="18">
        <f>SUM(Q8:Q11)</f>
        <v>14657067789622</v>
      </c>
    </row>
    <row r="13" spans="1:17" ht="13.5" thickTop="1" x14ac:dyDescent="0.2"/>
    <row r="14" spans="1:17" x14ac:dyDescent="0.2">
      <c r="G14" s="50"/>
      <c r="H14" s="50"/>
      <c r="I14" s="56"/>
      <c r="J14" s="50"/>
      <c r="K14" s="56"/>
      <c r="L14" s="50"/>
      <c r="M14" s="50"/>
      <c r="N14" s="50"/>
      <c r="O14" s="50"/>
      <c r="P14" s="50"/>
      <c r="Q14" s="50"/>
    </row>
    <row r="15" spans="1:17" x14ac:dyDescent="0.2">
      <c r="G15" s="50"/>
      <c r="H15" s="50"/>
      <c r="I15" s="56"/>
      <c r="J15" s="50"/>
      <c r="K15" s="50"/>
      <c r="L15" s="50"/>
      <c r="M15" s="50"/>
      <c r="N15" s="50"/>
      <c r="O15" s="50"/>
      <c r="P15" s="50"/>
      <c r="Q15" s="50"/>
    </row>
    <row r="16" spans="1:17" x14ac:dyDescent="0.2">
      <c r="G16" s="50"/>
      <c r="H16" s="50"/>
      <c r="I16" s="56"/>
      <c r="J16" s="50"/>
      <c r="K16" s="50"/>
      <c r="L16" s="50"/>
      <c r="M16" s="50"/>
      <c r="N16" s="50"/>
      <c r="O16" s="50"/>
      <c r="P16" s="50"/>
      <c r="Q16" s="57"/>
    </row>
    <row r="17" spans="7:17" x14ac:dyDescent="0.2">
      <c r="G17" s="50"/>
      <c r="H17" s="50"/>
      <c r="I17" s="56"/>
      <c r="J17" s="50"/>
      <c r="K17" s="50"/>
      <c r="L17" s="50"/>
      <c r="M17" s="50"/>
      <c r="N17" s="50"/>
      <c r="O17" s="50"/>
      <c r="P17" s="50"/>
      <c r="Q17" s="50"/>
    </row>
    <row r="18" spans="7:17" x14ac:dyDescent="0.2"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7"/>
    </row>
    <row r="19" spans="7:17" x14ac:dyDescent="0.2"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7"/>
    </row>
    <row r="20" spans="7:17" x14ac:dyDescent="0.2">
      <c r="G20" s="58"/>
      <c r="H20" s="50"/>
      <c r="I20" s="50"/>
      <c r="J20" s="50"/>
      <c r="K20" s="56"/>
      <c r="L20" s="50"/>
      <c r="M20" s="57"/>
      <c r="N20" s="50"/>
      <c r="O20" s="59"/>
      <c r="P20" s="50"/>
      <c r="Q20" s="50"/>
    </row>
    <row r="21" spans="7:17" x14ac:dyDescent="0.2">
      <c r="G21" s="58"/>
      <c r="H21" s="50"/>
      <c r="I21" s="50"/>
      <c r="J21" s="50"/>
      <c r="K21" s="56"/>
      <c r="L21" s="50"/>
      <c r="M21" s="57"/>
      <c r="N21" s="50"/>
      <c r="O21" s="59"/>
      <c r="P21" s="50"/>
      <c r="Q21" s="50"/>
    </row>
    <row r="22" spans="7:17" x14ac:dyDescent="0.2">
      <c r="G22" s="50"/>
      <c r="H22" s="50"/>
      <c r="I22" s="50"/>
      <c r="J22" s="50"/>
      <c r="K22" s="56"/>
      <c r="L22" s="50"/>
      <c r="M22" s="57"/>
      <c r="N22" s="50"/>
      <c r="O22" s="59"/>
      <c r="P22" s="50"/>
      <c r="Q22" s="50"/>
    </row>
    <row r="23" spans="7:17" x14ac:dyDescent="0.2">
      <c r="G23" s="50"/>
      <c r="H23" s="50"/>
      <c r="I23" s="50"/>
      <c r="J23" s="50"/>
      <c r="K23" s="56"/>
      <c r="L23" s="50"/>
      <c r="M23" s="57"/>
      <c r="N23" s="50"/>
      <c r="O23" s="59"/>
      <c r="P23" s="50"/>
      <c r="Q23" s="50"/>
    </row>
    <row r="24" spans="7:17" x14ac:dyDescent="0.2">
      <c r="G24" s="50"/>
      <c r="H24" s="50"/>
      <c r="I24" s="50"/>
      <c r="J24" s="50"/>
      <c r="K24" s="50"/>
      <c r="L24" s="50"/>
      <c r="M24" s="50"/>
      <c r="N24" s="50"/>
      <c r="O24" s="59"/>
      <c r="P24" s="50"/>
      <c r="Q24" s="50"/>
    </row>
    <row r="25" spans="7:17" x14ac:dyDescent="0.2"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7:17" x14ac:dyDescent="0.2">
      <c r="G26" s="50"/>
      <c r="H26" s="50"/>
      <c r="I26" s="50"/>
      <c r="J26" s="50"/>
      <c r="K26" s="50"/>
      <c r="L26" s="50"/>
      <c r="M26" s="50"/>
      <c r="N26" s="50"/>
      <c r="O26" s="56"/>
      <c r="P26" s="50"/>
      <c r="Q26" s="50"/>
    </row>
    <row r="27" spans="7:17" x14ac:dyDescent="0.2"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19"/>
  <sheetViews>
    <sheetView showGridLines="0" rightToLeft="1" view="pageBreakPreview" zoomScale="91" zoomScaleNormal="100" zoomScaleSheetLayoutView="91" workbookViewId="0">
      <selection activeCell="AB25" sqref="AB25"/>
    </sheetView>
  </sheetViews>
  <sheetFormatPr defaultRowHeight="12.75" x14ac:dyDescent="0.2"/>
  <cols>
    <col min="1" max="1" width="3.5703125" bestFit="1" customWidth="1"/>
    <col min="2" max="2" width="2.5703125" customWidth="1"/>
    <col min="3" max="3" width="75.85546875" customWidth="1"/>
    <col min="4" max="5" width="1.28515625" customWidth="1"/>
    <col min="6" max="6" width="13.85546875" customWidth="1"/>
    <col min="7" max="7" width="1.28515625" customWidth="1"/>
    <col min="8" max="8" width="22.42578125" customWidth="1"/>
    <col min="9" max="9" width="1.28515625" customWidth="1"/>
    <col min="10" max="10" width="20.7109375" customWidth="1"/>
    <col min="11" max="11" width="1.28515625" customWidth="1"/>
    <col min="12" max="12" width="7.140625" bestFit="1" customWidth="1"/>
    <col min="13" max="13" width="1.28515625" customWidth="1"/>
    <col min="14" max="14" width="17.5703125" bestFit="1" customWidth="1"/>
    <col min="15" max="15" width="1.28515625" customWidth="1"/>
    <col min="16" max="16" width="8" bestFit="1" customWidth="1"/>
    <col min="17" max="17" width="1.28515625" customWidth="1"/>
    <col min="18" max="18" width="16" bestFit="1" customWidth="1"/>
    <col min="19" max="19" width="1.28515625" customWidth="1"/>
    <col min="20" max="20" width="12" customWidth="1"/>
    <col min="21" max="21" width="1.28515625" customWidth="1"/>
    <col min="22" max="22" width="16.140625" bestFit="1" customWidth="1"/>
    <col min="23" max="23" width="1.28515625" customWidth="1"/>
    <col min="24" max="24" width="19" bestFit="1" customWidth="1"/>
    <col min="25" max="25" width="1.28515625" customWidth="1"/>
    <col min="26" max="26" width="18.85546875" bestFit="1" customWidth="1"/>
    <col min="27" max="27" width="1.28515625" customWidth="1"/>
    <col min="28" max="28" width="20" customWidth="1"/>
    <col min="29" max="29" width="0.28515625" customWidth="1"/>
    <col min="31" max="31" width="17.5703125" bestFit="1" customWidth="1"/>
  </cols>
  <sheetData>
    <row r="1" spans="1:31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spans="1:31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1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31" ht="21.75" customHeight="1" x14ac:dyDescent="0.2">
      <c r="A4" s="2" t="s">
        <v>3</v>
      </c>
      <c r="B4" s="62" t="s">
        <v>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31" ht="24" customHeight="1" x14ac:dyDescent="0.2">
      <c r="A5" s="62" t="s">
        <v>5</v>
      </c>
      <c r="B5" s="62"/>
      <c r="C5" s="62" t="s">
        <v>72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31" ht="21" customHeight="1" x14ac:dyDescent="0.2">
      <c r="F6" s="63" t="s">
        <v>6</v>
      </c>
      <c r="G6" s="63"/>
      <c r="H6" s="63"/>
      <c r="I6" s="63"/>
      <c r="J6" s="63"/>
      <c r="L6" s="63" t="s">
        <v>7</v>
      </c>
      <c r="M6" s="63"/>
      <c r="N6" s="63"/>
      <c r="O6" s="63"/>
      <c r="P6" s="63"/>
      <c r="Q6" s="63"/>
      <c r="R6" s="63"/>
      <c r="T6" s="63" t="s">
        <v>8</v>
      </c>
      <c r="U6" s="63"/>
      <c r="V6" s="63"/>
      <c r="W6" s="63"/>
      <c r="X6" s="63"/>
      <c r="Y6" s="63"/>
      <c r="Z6" s="63"/>
      <c r="AA6" s="63"/>
      <c r="AB6" s="63"/>
    </row>
    <row r="7" spans="1:31" ht="14.45" customHeight="1" x14ac:dyDescent="0.2">
      <c r="F7" s="4"/>
      <c r="G7" s="4"/>
      <c r="H7" s="4"/>
      <c r="I7" s="4"/>
      <c r="J7" s="4"/>
      <c r="L7" s="64" t="s">
        <v>9</v>
      </c>
      <c r="M7" s="64"/>
      <c r="N7" s="64"/>
      <c r="O7" s="4"/>
      <c r="P7" s="64" t="s">
        <v>10</v>
      </c>
      <c r="Q7" s="64"/>
      <c r="R7" s="64"/>
      <c r="T7" s="4"/>
      <c r="U7" s="4"/>
      <c r="V7" s="4"/>
      <c r="W7" s="4"/>
      <c r="X7" s="4"/>
      <c r="Y7" s="4"/>
      <c r="Z7" s="4"/>
      <c r="AA7" s="4"/>
      <c r="AB7" s="4"/>
    </row>
    <row r="8" spans="1:31" ht="26.25" customHeight="1" x14ac:dyDescent="0.2">
      <c r="A8" s="63" t="s">
        <v>11</v>
      </c>
      <c r="B8" s="63"/>
      <c r="C8" s="63"/>
      <c r="E8" s="63" t="s">
        <v>12</v>
      </c>
      <c r="F8" s="63"/>
      <c r="H8" s="3" t="s">
        <v>13</v>
      </c>
      <c r="J8" s="3" t="s">
        <v>14</v>
      </c>
      <c r="L8" s="5" t="s">
        <v>12</v>
      </c>
      <c r="M8" s="4"/>
      <c r="N8" s="5" t="s">
        <v>13</v>
      </c>
      <c r="P8" s="5" t="s">
        <v>12</v>
      </c>
      <c r="Q8" s="4"/>
      <c r="R8" s="5" t="s">
        <v>15</v>
      </c>
      <c r="T8" s="3" t="s">
        <v>12</v>
      </c>
      <c r="V8" s="3" t="s">
        <v>16</v>
      </c>
      <c r="X8" s="3" t="s">
        <v>13</v>
      </c>
      <c r="Z8" s="3" t="s">
        <v>14</v>
      </c>
      <c r="AB8" s="3" t="s">
        <v>17</v>
      </c>
    </row>
    <row r="9" spans="1:31" ht="21.75" customHeight="1" x14ac:dyDescent="0.2">
      <c r="A9" s="68" t="s">
        <v>20</v>
      </c>
      <c r="B9" s="68"/>
      <c r="C9" s="68"/>
      <c r="D9" s="50"/>
      <c r="E9" s="69">
        <v>1857125</v>
      </c>
      <c r="F9" s="69"/>
      <c r="G9" s="51"/>
      <c r="H9" s="16">
        <v>27403229581148</v>
      </c>
      <c r="I9" s="51"/>
      <c r="J9" s="16">
        <v>38887462167642</v>
      </c>
      <c r="K9" s="51"/>
      <c r="L9" s="16">
        <v>51853</v>
      </c>
      <c r="M9" s="51"/>
      <c r="N9" s="16">
        <v>1188684629447</v>
      </c>
      <c r="O9" s="51"/>
      <c r="P9" s="16">
        <v>-19244</v>
      </c>
      <c r="Q9" s="51"/>
      <c r="R9" s="16">
        <v>462300238519</v>
      </c>
      <c r="S9" s="51"/>
      <c r="T9" s="16">
        <f>E9+L9+P9</f>
        <v>1889734</v>
      </c>
      <c r="U9" s="51"/>
      <c r="V9" s="16">
        <v>24939990</v>
      </c>
      <c r="W9" s="14"/>
      <c r="X9" s="16">
        <v>28303748773395</v>
      </c>
      <c r="Y9" s="14"/>
      <c r="Z9" s="16">
        <v>47016835189709.602</v>
      </c>
      <c r="AA9" s="14"/>
      <c r="AB9" s="24">
        <f>Z9/$AE$9</f>
        <v>0.98557080523799934</v>
      </c>
      <c r="AE9" s="26">
        <v>47705182560025</v>
      </c>
    </row>
    <row r="10" spans="1:31" ht="21.75" customHeight="1" x14ac:dyDescent="0.2">
      <c r="A10" s="66" t="s">
        <v>21</v>
      </c>
      <c r="B10" s="66"/>
      <c r="C10" s="66"/>
      <c r="D10" s="52"/>
      <c r="E10" s="69">
        <v>100000</v>
      </c>
      <c r="F10" s="67"/>
      <c r="G10" s="51"/>
      <c r="H10" s="21">
        <v>426156769796</v>
      </c>
      <c r="I10" s="51"/>
      <c r="J10" s="21">
        <v>363625200000</v>
      </c>
      <c r="K10" s="51"/>
      <c r="L10" s="21">
        <v>0</v>
      </c>
      <c r="M10" s="51"/>
      <c r="N10" s="21">
        <v>0</v>
      </c>
      <c r="O10" s="51"/>
      <c r="P10" s="21">
        <v>0</v>
      </c>
      <c r="Q10" s="51"/>
      <c r="R10" s="21">
        <v>0</v>
      </c>
      <c r="S10" s="51"/>
      <c r="T10" s="16">
        <f t="shared" ref="T10:T12" si="0">E10+L10+P10</f>
        <v>100000</v>
      </c>
      <c r="U10" s="51"/>
      <c r="V10" s="21">
        <v>4215000</v>
      </c>
      <c r="W10" s="14"/>
      <c r="X10" s="21">
        <v>426156769796</v>
      </c>
      <c r="Y10" s="14"/>
      <c r="Z10" s="21">
        <v>420488400000</v>
      </c>
      <c r="AA10" s="14"/>
      <c r="AB10" s="24">
        <f t="shared" ref="AB10:AB12" si="1">Z10/$AE$9</f>
        <v>8.8143127734795039E-3</v>
      </c>
    </row>
    <row r="11" spans="1:31" s="19" customFormat="1" ht="21.75" customHeight="1" x14ac:dyDescent="0.2">
      <c r="A11" s="66" t="s">
        <v>18</v>
      </c>
      <c r="B11" s="66"/>
      <c r="C11" s="66"/>
      <c r="D11" s="52"/>
      <c r="E11" s="67">
        <v>7975</v>
      </c>
      <c r="F11" s="67"/>
      <c r="G11" s="53"/>
      <c r="H11" s="21">
        <v>98484058004</v>
      </c>
      <c r="I11" s="53"/>
      <c r="J11" s="21">
        <v>87301120765.429993</v>
      </c>
      <c r="K11" s="53"/>
      <c r="L11" s="21">
        <v>6216</v>
      </c>
      <c r="M11" s="53"/>
      <c r="N11" s="21">
        <v>73862174448</v>
      </c>
      <c r="O11" s="53"/>
      <c r="P11" s="21">
        <v>0</v>
      </c>
      <c r="Q11" s="53"/>
      <c r="R11" s="21">
        <v>0</v>
      </c>
      <c r="S11" s="53"/>
      <c r="T11" s="16">
        <f t="shared" si="0"/>
        <v>14191</v>
      </c>
      <c r="U11" s="53"/>
      <c r="V11" s="21">
        <v>14504940</v>
      </c>
      <c r="W11" s="20"/>
      <c r="X11" s="21">
        <v>172346232452</v>
      </c>
      <c r="Y11" s="20"/>
      <c r="Z11" s="21">
        <v>205592596015.75201</v>
      </c>
      <c r="AA11" s="20"/>
      <c r="AB11" s="24">
        <f t="shared" si="1"/>
        <v>4.3096490775832441E-3</v>
      </c>
    </row>
    <row r="12" spans="1:31" ht="21.75" customHeight="1" x14ac:dyDescent="0.2">
      <c r="A12" s="68" t="s">
        <v>19</v>
      </c>
      <c r="B12" s="68"/>
      <c r="C12" s="68"/>
      <c r="D12" s="50"/>
      <c r="E12" s="69">
        <v>818</v>
      </c>
      <c r="F12" s="69"/>
      <c r="G12" s="51"/>
      <c r="H12" s="16">
        <v>9995330058</v>
      </c>
      <c r="I12" s="51"/>
      <c r="J12" s="16">
        <v>7026396639.8648005</v>
      </c>
      <c r="K12" s="51"/>
      <c r="L12" s="16">
        <v>0</v>
      </c>
      <c r="M12" s="51"/>
      <c r="N12" s="16">
        <v>0</v>
      </c>
      <c r="O12" s="51"/>
      <c r="P12" s="16">
        <v>0</v>
      </c>
      <c r="Q12" s="51"/>
      <c r="R12" s="16">
        <v>0</v>
      </c>
      <c r="S12" s="51"/>
      <c r="T12" s="16">
        <f t="shared" si="0"/>
        <v>818</v>
      </c>
      <c r="U12" s="51"/>
      <c r="V12" s="16">
        <v>10900000</v>
      </c>
      <c r="W12" s="14"/>
      <c r="X12" s="16">
        <v>9995330058</v>
      </c>
      <c r="Y12" s="14"/>
      <c r="Z12" s="16">
        <v>8905500560</v>
      </c>
      <c r="AA12" s="14"/>
      <c r="AB12" s="25">
        <f>Z12/$AE$9</f>
        <v>1.8667784257600655E-4</v>
      </c>
    </row>
    <row r="13" spans="1:31" ht="21.75" customHeight="1" x14ac:dyDescent="0.2">
      <c r="A13" s="65" t="s">
        <v>22</v>
      </c>
      <c r="B13" s="65"/>
      <c r="C13" s="65"/>
      <c r="D13" s="65"/>
      <c r="E13" s="51"/>
      <c r="F13" s="18"/>
      <c r="G13" s="51"/>
      <c r="H13" s="18">
        <f>SUM(H9:H12)</f>
        <v>27937865739006</v>
      </c>
      <c r="I13" s="51"/>
      <c r="J13" s="18">
        <f>SUM(J9:J12)</f>
        <v>39345414885047.297</v>
      </c>
      <c r="K13" s="51"/>
      <c r="L13" s="18"/>
      <c r="M13" s="51"/>
      <c r="N13" s="18">
        <f>SUM(N9:N12)</f>
        <v>1262546803895</v>
      </c>
      <c r="O13" s="51"/>
      <c r="P13" s="18"/>
      <c r="Q13" s="51"/>
      <c r="R13" s="18">
        <f>SUM(R9:R12)</f>
        <v>462300238519</v>
      </c>
      <c r="S13" s="51"/>
      <c r="T13" s="18"/>
      <c r="U13" s="51"/>
      <c r="V13" s="18"/>
      <c r="W13" s="14"/>
      <c r="X13" s="18">
        <f>SUM(X9:X12)</f>
        <v>28912247105701</v>
      </c>
      <c r="Y13" s="14"/>
      <c r="Z13" s="18">
        <f>SUM(Z9:Z12)</f>
        <v>47651821686285.352</v>
      </c>
      <c r="AA13" s="14"/>
      <c r="AB13" s="22">
        <f>SUM(AB9:AB12)</f>
        <v>0.99888144493163811</v>
      </c>
    </row>
    <row r="14" spans="1:31" ht="13.5" thickTop="1" x14ac:dyDescent="0.2"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31" x14ac:dyDescent="0.2">
      <c r="X15" s="23"/>
    </row>
    <row r="16" spans="1:31" x14ac:dyDescent="0.2">
      <c r="H16" s="46"/>
    </row>
    <row r="17" spans="8:26" x14ac:dyDescent="0.2">
      <c r="Z17" s="23"/>
    </row>
    <row r="18" spans="8:26" x14ac:dyDescent="0.2">
      <c r="X18" s="23"/>
      <c r="Z18" s="23"/>
    </row>
    <row r="19" spans="8:26" x14ac:dyDescent="0.2">
      <c r="H19" s="23"/>
      <c r="J19" s="23"/>
      <c r="N19" s="23"/>
    </row>
  </sheetData>
  <mergeCells count="22">
    <mergeCell ref="A13:D13"/>
    <mergeCell ref="A8:C8"/>
    <mergeCell ref="E8:F8"/>
    <mergeCell ref="A11:C11"/>
    <mergeCell ref="E11:F11"/>
    <mergeCell ref="A12:C12"/>
    <mergeCell ref="E12:F12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pageSetUpPr fitToPage="1"/>
  </sheetPr>
  <dimension ref="A1:AV12"/>
  <sheetViews>
    <sheetView showGridLines="0" rightToLeft="1" view="pageBreakPreview" zoomScale="89" zoomScaleNormal="100" zoomScaleSheetLayoutView="89" workbookViewId="0">
      <selection activeCell="A8" sqref="A8"/>
    </sheetView>
  </sheetViews>
  <sheetFormatPr defaultRowHeight="12.75" x14ac:dyDescent="0.2"/>
  <cols>
    <col min="1" max="1" width="85.285156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11.1406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11" bestFit="1" customWidth="1"/>
    <col min="16" max="16" width="2.5703125" customWidth="1"/>
    <col min="17" max="19" width="1.28515625" customWidth="1"/>
    <col min="20" max="20" width="6.42578125" customWidth="1"/>
    <col min="21" max="21" width="1.28515625" customWidth="1"/>
    <col min="22" max="22" width="2.5703125" customWidth="1"/>
    <col min="23" max="25" width="1.28515625" customWidth="1"/>
    <col min="26" max="26" width="6.42578125" customWidth="1"/>
    <col min="27" max="27" width="1.28515625" customWidth="1"/>
    <col min="28" max="28" width="2.5703125" customWidth="1"/>
    <col min="29" max="31" width="1.28515625" customWidth="1"/>
    <col min="32" max="32" width="9.140625" customWidth="1"/>
    <col min="33" max="33" width="1.28515625" customWidth="1"/>
    <col min="34" max="34" width="2.5703125" customWidth="1"/>
    <col min="35" max="35" width="1.28515625" customWidth="1"/>
    <col min="36" max="36" width="13.85546875" customWidth="1"/>
    <col min="37" max="37" width="1.28515625" customWidth="1"/>
    <col min="38" max="38" width="2.5703125" customWidth="1"/>
    <col min="39" max="39" width="1.28515625" customWidth="1"/>
    <col min="40" max="40" width="9.140625" customWidth="1"/>
    <col min="41" max="41" width="1.28515625" customWidth="1"/>
    <col min="42" max="42" width="2.5703125" customWidth="1"/>
    <col min="43" max="43" width="1.28515625" customWidth="1"/>
    <col min="44" max="44" width="11.7109375" customWidth="1"/>
    <col min="45" max="46" width="1.28515625" customWidth="1"/>
    <col min="47" max="47" width="13" customWidth="1"/>
    <col min="48" max="48" width="7.7109375" customWidth="1"/>
    <col min="49" max="49" width="0.28515625" customWidth="1"/>
  </cols>
  <sheetData>
    <row r="1" spans="1:48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</row>
    <row r="2" spans="1:48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</row>
    <row r="3" spans="1:48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</row>
    <row r="4" spans="1:48" ht="14.45" customHeight="1" x14ac:dyDescent="0.2"/>
    <row r="5" spans="1:48" s="19" customFormat="1" ht="28.5" customHeight="1" x14ac:dyDescent="0.2">
      <c r="A5" s="70" t="s">
        <v>26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</row>
    <row r="6" spans="1:48" ht="23.25" customHeight="1" x14ac:dyDescent="0.2">
      <c r="C6" s="63" t="s">
        <v>6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X6" s="63" t="s">
        <v>8</v>
      </c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</row>
    <row r="7" spans="1:48" ht="23.25" customHeight="1" x14ac:dyDescent="0.2">
      <c r="A7" s="3" t="s">
        <v>23</v>
      </c>
      <c r="C7" s="5" t="s">
        <v>27</v>
      </c>
      <c r="D7" s="4"/>
      <c r="E7" s="5" t="s">
        <v>28</v>
      </c>
      <c r="F7" s="4"/>
      <c r="G7" s="64" t="s">
        <v>29</v>
      </c>
      <c r="H7" s="64"/>
      <c r="I7" s="64"/>
      <c r="J7" s="4"/>
      <c r="K7" s="64" t="s">
        <v>30</v>
      </c>
      <c r="L7" s="64"/>
      <c r="M7" s="64"/>
      <c r="N7" s="4"/>
      <c r="O7" s="64" t="s">
        <v>24</v>
      </c>
      <c r="P7" s="64"/>
      <c r="Q7" s="4"/>
      <c r="R7" s="64" t="s">
        <v>25</v>
      </c>
      <c r="S7" s="64"/>
      <c r="T7" s="64"/>
      <c r="U7" s="64"/>
      <c r="V7" s="64"/>
      <c r="X7" s="64" t="s">
        <v>27</v>
      </c>
      <c r="Y7" s="64"/>
      <c r="Z7" s="64"/>
      <c r="AA7" s="64"/>
      <c r="AB7" s="64"/>
      <c r="AC7" s="4"/>
      <c r="AD7" s="64" t="s">
        <v>28</v>
      </c>
      <c r="AE7" s="64"/>
      <c r="AF7" s="64"/>
      <c r="AG7" s="64"/>
      <c r="AH7" s="64"/>
      <c r="AI7" s="4"/>
      <c r="AJ7" s="64" t="s">
        <v>29</v>
      </c>
      <c r="AK7" s="64"/>
      <c r="AL7" s="64"/>
      <c r="AM7" s="4"/>
      <c r="AN7" s="64" t="s">
        <v>30</v>
      </c>
      <c r="AO7" s="64"/>
      <c r="AP7" s="64"/>
      <c r="AQ7" s="4"/>
      <c r="AR7" s="64" t="s">
        <v>24</v>
      </c>
      <c r="AS7" s="64"/>
      <c r="AT7" s="4"/>
      <c r="AU7" s="5" t="s">
        <v>25</v>
      </c>
    </row>
    <row r="8" spans="1:48" ht="27" customHeight="1" x14ac:dyDescent="0.2">
      <c r="A8" s="6" t="s">
        <v>18</v>
      </c>
      <c r="C8" s="6" t="s">
        <v>31</v>
      </c>
      <c r="E8" s="6" t="s">
        <v>32</v>
      </c>
      <c r="F8" s="14"/>
      <c r="G8" s="71" t="s">
        <v>33</v>
      </c>
      <c r="H8" s="71"/>
      <c r="I8" s="71"/>
      <c r="J8" s="14"/>
      <c r="K8" s="72">
        <v>7975</v>
      </c>
      <c r="L8" s="72"/>
      <c r="M8" s="72"/>
      <c r="N8" s="14"/>
      <c r="O8" s="72">
        <v>14000000</v>
      </c>
      <c r="P8" s="72"/>
      <c r="Q8" s="14"/>
      <c r="R8" s="71" t="s">
        <v>73</v>
      </c>
      <c r="S8" s="71"/>
      <c r="T8" s="71"/>
      <c r="U8" s="71"/>
      <c r="V8" s="71"/>
      <c r="W8" s="14"/>
      <c r="X8" s="71" t="s">
        <v>31</v>
      </c>
      <c r="Y8" s="71"/>
      <c r="Z8" s="71"/>
      <c r="AA8" s="71"/>
      <c r="AB8" s="71"/>
      <c r="AC8" s="14"/>
      <c r="AD8" s="71" t="s">
        <v>32</v>
      </c>
      <c r="AE8" s="71"/>
      <c r="AF8" s="71"/>
      <c r="AG8" s="71"/>
      <c r="AH8" s="71"/>
      <c r="AI8" s="14"/>
      <c r="AJ8" s="71" t="s">
        <v>33</v>
      </c>
      <c r="AK8" s="71"/>
      <c r="AL8" s="71"/>
      <c r="AM8" s="14"/>
      <c r="AN8" s="72">
        <v>14191</v>
      </c>
      <c r="AO8" s="72"/>
      <c r="AP8" s="72"/>
      <c r="AQ8" s="14"/>
      <c r="AR8" s="72">
        <v>14000000</v>
      </c>
      <c r="AS8" s="72"/>
      <c r="AT8" s="14"/>
      <c r="AU8" s="27" t="s">
        <v>73</v>
      </c>
    </row>
    <row r="9" spans="1:48" ht="27" customHeight="1" x14ac:dyDescent="0.2">
      <c r="A9" s="7" t="s">
        <v>19</v>
      </c>
      <c r="C9" s="7" t="s">
        <v>31</v>
      </c>
      <c r="E9" s="7" t="s">
        <v>32</v>
      </c>
      <c r="F9" s="14"/>
      <c r="G9" s="73" t="s">
        <v>33</v>
      </c>
      <c r="H9" s="73"/>
      <c r="I9" s="73"/>
      <c r="J9" s="14"/>
      <c r="K9" s="69">
        <v>818</v>
      </c>
      <c r="L9" s="69"/>
      <c r="M9" s="69"/>
      <c r="N9" s="14"/>
      <c r="O9" s="67">
        <v>18000000</v>
      </c>
      <c r="P9" s="67"/>
      <c r="Q9" s="14"/>
      <c r="R9" s="73" t="s">
        <v>73</v>
      </c>
      <c r="S9" s="73"/>
      <c r="T9" s="73"/>
      <c r="U9" s="73"/>
      <c r="V9" s="73"/>
      <c r="W9" s="14"/>
      <c r="X9" s="73" t="s">
        <v>31</v>
      </c>
      <c r="Y9" s="73"/>
      <c r="Z9" s="73"/>
      <c r="AA9" s="73"/>
      <c r="AB9" s="73"/>
      <c r="AC9" s="14"/>
      <c r="AD9" s="73" t="s">
        <v>32</v>
      </c>
      <c r="AE9" s="73"/>
      <c r="AF9" s="73"/>
      <c r="AG9" s="73"/>
      <c r="AH9" s="73"/>
      <c r="AI9" s="14"/>
      <c r="AJ9" s="73" t="s">
        <v>33</v>
      </c>
      <c r="AK9" s="73"/>
      <c r="AL9" s="73"/>
      <c r="AM9" s="14"/>
      <c r="AN9" s="69">
        <v>818</v>
      </c>
      <c r="AO9" s="69"/>
      <c r="AP9" s="69"/>
      <c r="AQ9" s="14"/>
      <c r="AR9" s="69">
        <v>18000000</v>
      </c>
      <c r="AS9" s="69"/>
      <c r="AT9" s="14"/>
      <c r="AU9" s="28" t="s">
        <v>73</v>
      </c>
    </row>
    <row r="10" spans="1:48" ht="21.75" customHeight="1" x14ac:dyDescent="0.2"/>
    <row r="11" spans="1:48" ht="21.75" customHeight="1" x14ac:dyDescent="0.2"/>
    <row r="12" spans="1:48" ht="21.75" customHeight="1" x14ac:dyDescent="0.2"/>
  </sheetData>
  <mergeCells count="33">
    <mergeCell ref="G8:I8"/>
    <mergeCell ref="K8:M8"/>
    <mergeCell ref="AJ9:AL9"/>
    <mergeCell ref="AN9:AP9"/>
    <mergeCell ref="AR9:AS9"/>
    <mergeCell ref="O8:P8"/>
    <mergeCell ref="O9:P9"/>
    <mergeCell ref="G9:I9"/>
    <mergeCell ref="K9:M9"/>
    <mergeCell ref="R9:V9"/>
    <mergeCell ref="X9:AB9"/>
    <mergeCell ref="AD9:AH9"/>
    <mergeCell ref="AR7:AS7"/>
    <mergeCell ref="AD8:AH8"/>
    <mergeCell ref="AJ8:AL8"/>
    <mergeCell ref="AN8:AP8"/>
    <mergeCell ref="AR8:AS8"/>
    <mergeCell ref="A5:AV5"/>
    <mergeCell ref="A1:AV1"/>
    <mergeCell ref="A2:AV2"/>
    <mergeCell ref="A3:AV3"/>
    <mergeCell ref="R8:V8"/>
    <mergeCell ref="X8:AB8"/>
    <mergeCell ref="C6:V6"/>
    <mergeCell ref="X6:AU6"/>
    <mergeCell ref="G7:I7"/>
    <mergeCell ref="K7:M7"/>
    <mergeCell ref="O7:P7"/>
    <mergeCell ref="R7:V7"/>
    <mergeCell ref="X7:AB7"/>
    <mergeCell ref="AD7:AH7"/>
    <mergeCell ref="AJ7:AL7"/>
    <mergeCell ref="AN7:AP7"/>
  </mergeCells>
  <pageMargins left="0.39" right="0.39" top="0.39" bottom="0.39" header="0" footer="0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8"/>
  <sheetViews>
    <sheetView showGridLines="0" rightToLeft="1" view="pageBreakPreview" zoomScale="86" zoomScaleNormal="100" zoomScaleSheetLayoutView="86" workbookViewId="0">
      <selection activeCell="J19" sqref="J19"/>
    </sheetView>
  </sheetViews>
  <sheetFormatPr defaultRowHeight="12.75" x14ac:dyDescent="0.2"/>
  <cols>
    <col min="1" max="1" width="6.7109375" customWidth="1"/>
    <col min="2" max="2" width="42.7109375" customWidth="1"/>
    <col min="3" max="3" width="1.7109375" customWidth="1"/>
    <col min="4" max="4" width="14.28515625" customWidth="1"/>
    <col min="5" max="5" width="1.28515625" customWidth="1"/>
    <col min="6" max="6" width="20.28515625" customWidth="1"/>
    <col min="7" max="7" width="1.28515625" customWidth="1"/>
    <col min="8" max="8" width="21.7109375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5" customHeight="1" x14ac:dyDescent="0.2"/>
    <row r="5" spans="1:12" ht="32.25" customHeight="1" x14ac:dyDescent="0.2">
      <c r="A5" s="2" t="s">
        <v>83</v>
      </c>
      <c r="B5" s="62" t="s">
        <v>34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40.5" customHeight="1" x14ac:dyDescent="0.2">
      <c r="D6" s="3" t="s">
        <v>6</v>
      </c>
      <c r="F6" s="63" t="s">
        <v>7</v>
      </c>
      <c r="G6" s="63"/>
      <c r="H6" s="63"/>
      <c r="J6" s="3" t="s">
        <v>8</v>
      </c>
    </row>
    <row r="7" spans="1:12" ht="14.45" customHeight="1" x14ac:dyDescent="0.2">
      <c r="D7" s="4"/>
      <c r="F7" s="4"/>
      <c r="G7" s="4"/>
      <c r="H7" s="4"/>
      <c r="J7" s="4"/>
    </row>
    <row r="8" spans="1:12" ht="17.25" customHeight="1" x14ac:dyDescent="0.2">
      <c r="A8" s="63" t="s">
        <v>35</v>
      </c>
      <c r="B8" s="63"/>
      <c r="D8" s="3" t="s">
        <v>36</v>
      </c>
      <c r="F8" s="3" t="s">
        <v>37</v>
      </c>
      <c r="H8" s="3" t="s">
        <v>38</v>
      </c>
      <c r="J8" s="3" t="s">
        <v>36</v>
      </c>
      <c r="L8" s="3" t="s">
        <v>17</v>
      </c>
    </row>
    <row r="9" spans="1:12" ht="21.75" customHeight="1" x14ac:dyDescent="0.2">
      <c r="A9" s="74" t="s">
        <v>79</v>
      </c>
      <c r="B9" s="74"/>
      <c r="D9" s="15">
        <v>330932087</v>
      </c>
      <c r="E9" s="14"/>
      <c r="F9" s="15">
        <v>2022200615093</v>
      </c>
      <c r="G9" s="14"/>
      <c r="H9" s="15">
        <v>2022116723194</v>
      </c>
      <c r="I9" s="14"/>
      <c r="J9" s="15">
        <f>D9+F9-H9</f>
        <v>414823986</v>
      </c>
      <c r="K9" s="14"/>
      <c r="L9" s="54">
        <f>J9/سهام!AE9</f>
        <v>8.6955748566321522E-6</v>
      </c>
    </row>
    <row r="10" spans="1:12" ht="21.75" customHeight="1" thickBot="1" x14ac:dyDescent="0.25">
      <c r="A10" s="65" t="s">
        <v>22</v>
      </c>
      <c r="B10" s="65"/>
      <c r="D10" s="18">
        <f>SUM(D9)</f>
        <v>330932087</v>
      </c>
      <c r="E10" s="14"/>
      <c r="F10" s="18">
        <f>SUM(F9)</f>
        <v>2022200615093</v>
      </c>
      <c r="G10" s="14"/>
      <c r="H10" s="18">
        <f>SUM(H9)</f>
        <v>2022116723194</v>
      </c>
      <c r="I10" s="14"/>
      <c r="J10" s="18">
        <f>SUM(J9)</f>
        <v>414823986</v>
      </c>
      <c r="K10" s="14"/>
      <c r="L10" s="55">
        <f>SUM(L9)</f>
        <v>8.6955748566321522E-6</v>
      </c>
    </row>
    <row r="13" spans="1:12" x14ac:dyDescent="0.2">
      <c r="J13" s="23"/>
    </row>
    <row r="15" spans="1:12" x14ac:dyDescent="0.2">
      <c r="J15" s="23"/>
    </row>
    <row r="16" spans="1:12" x14ac:dyDescent="0.2">
      <c r="J16" s="23"/>
    </row>
    <row r="18" spans="10:10" x14ac:dyDescent="0.2">
      <c r="J18" s="23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11"/>
  <sheetViews>
    <sheetView showGridLines="0" rightToLeft="1" view="pageBreakPreview" zoomScale="84" zoomScaleNormal="100" zoomScaleSheetLayoutView="84" workbookViewId="0">
      <selection activeCell="J10" sqref="J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21" bestFit="1" customWidth="1"/>
    <col min="11" max="11" width="0.28515625" customWidth="1"/>
  </cols>
  <sheetData>
    <row r="1" spans="1:10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.75" customHeight="1" x14ac:dyDescent="0.2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4.45" customHeight="1" x14ac:dyDescent="0.2"/>
    <row r="5" spans="1:10" ht="29.1" customHeight="1" x14ac:dyDescent="0.2">
      <c r="A5" s="2" t="s">
        <v>40</v>
      </c>
      <c r="B5" s="62" t="s">
        <v>41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 x14ac:dyDescent="0.2"/>
    <row r="7" spans="1:10" ht="24.75" customHeight="1" x14ac:dyDescent="0.2">
      <c r="A7" s="63" t="s">
        <v>42</v>
      </c>
      <c r="B7" s="63"/>
      <c r="D7" s="3" t="s">
        <v>43</v>
      </c>
      <c r="F7" s="3" t="s">
        <v>36</v>
      </c>
      <c r="H7" s="3" t="s">
        <v>44</v>
      </c>
      <c r="J7" s="3" t="s">
        <v>45</v>
      </c>
    </row>
    <row r="8" spans="1:10" ht="21.75" customHeight="1" x14ac:dyDescent="0.2">
      <c r="A8" s="74" t="s">
        <v>46</v>
      </c>
      <c r="B8" s="74"/>
      <c r="D8" s="27" t="s">
        <v>47</v>
      </c>
      <c r="F8" s="15">
        <f>'درآمد حاصل از سرمایه گذاری در گ'!J13</f>
        <v>7506160235862</v>
      </c>
      <c r="G8" s="14"/>
      <c r="H8" s="38">
        <f>F8/F11</f>
        <v>0.99988296893032425</v>
      </c>
      <c r="I8" s="14"/>
      <c r="J8" s="32">
        <f>F8/سهام!AE9</f>
        <v>0.15734475444921275</v>
      </c>
    </row>
    <row r="9" spans="1:10" ht="21.75" customHeight="1" x14ac:dyDescent="0.2">
      <c r="A9" s="68" t="s">
        <v>48</v>
      </c>
      <c r="B9" s="68"/>
      <c r="D9" s="42" t="s">
        <v>82</v>
      </c>
      <c r="F9" s="16">
        <f>'درآمد سپرده بانکی'!D9</f>
        <v>1398593</v>
      </c>
      <c r="G9" s="14"/>
      <c r="H9" s="44">
        <f>F9/F11</f>
        <v>1.8630421909779212E-7</v>
      </c>
      <c r="I9" s="14"/>
      <c r="J9" s="45">
        <f>F9/سهام!AE9</f>
        <v>2.9317422656128016E-8</v>
      </c>
    </row>
    <row r="10" spans="1:10" ht="21.75" customHeight="1" x14ac:dyDescent="0.2">
      <c r="A10" s="75" t="s">
        <v>49</v>
      </c>
      <c r="B10" s="75"/>
      <c r="D10" s="41" t="s">
        <v>81</v>
      </c>
      <c r="F10" s="17">
        <f>'سایر درآمدها'!D8</f>
        <v>877158187</v>
      </c>
      <c r="G10" s="14"/>
      <c r="H10" s="35">
        <f>F10/F11</f>
        <v>1.168447654566197E-4</v>
      </c>
      <c r="I10" s="14"/>
      <c r="J10" s="78">
        <f>H10/سهام!AE9</f>
        <v>2.4493096805488562E-18</v>
      </c>
    </row>
    <row r="11" spans="1:10" ht="21.75" customHeight="1" x14ac:dyDescent="0.2">
      <c r="A11" s="65" t="s">
        <v>22</v>
      </c>
      <c r="B11" s="65"/>
      <c r="D11" s="10"/>
      <c r="F11" s="18">
        <f>SUM(F8:F10)</f>
        <v>7507038792642</v>
      </c>
      <c r="G11" s="14"/>
      <c r="H11" s="43">
        <f>SUM(H8:H10)</f>
        <v>0.99999999999999989</v>
      </c>
      <c r="I11" s="14"/>
      <c r="J11" s="22">
        <f>SUM(J8:J10)</f>
        <v>0.15734478376663541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B14"/>
  <sheetViews>
    <sheetView showGridLines="0" rightToLeft="1" view="pageBreakPreview" zoomScale="87" zoomScaleNormal="100" zoomScaleSheetLayoutView="87" workbookViewId="0">
      <selection activeCell="H9" sqref="H9"/>
    </sheetView>
  </sheetViews>
  <sheetFormatPr defaultRowHeight="12.75" x14ac:dyDescent="0.2"/>
  <cols>
    <col min="1" max="1" width="5.140625" customWidth="1"/>
    <col min="2" max="2" width="79.140625" customWidth="1"/>
    <col min="3" max="3" width="1.28515625" customWidth="1"/>
    <col min="4" max="4" width="14.7109375" bestFit="1" customWidth="1"/>
    <col min="5" max="5" width="1.28515625" customWidth="1"/>
    <col min="6" max="6" width="19.42578125" customWidth="1"/>
    <col min="7" max="7" width="1.28515625" customWidth="1"/>
    <col min="8" max="8" width="18.42578125" customWidth="1"/>
    <col min="9" max="9" width="1.28515625" customWidth="1"/>
    <col min="10" max="10" width="18.140625" customWidth="1"/>
    <col min="11" max="11" width="2.5703125" customWidth="1"/>
    <col min="12" max="12" width="18.85546875" customWidth="1"/>
    <col min="13" max="13" width="1.28515625" customWidth="1"/>
    <col min="14" max="14" width="15.140625" customWidth="1"/>
    <col min="15" max="16" width="1.28515625" customWidth="1"/>
    <col min="17" max="17" width="24.7109375" customWidth="1"/>
    <col min="18" max="18" width="1.28515625" customWidth="1"/>
    <col min="19" max="19" width="22" customWidth="1"/>
    <col min="20" max="20" width="1.28515625" customWidth="1"/>
    <col min="21" max="21" width="21.7109375" customWidth="1"/>
    <col min="22" max="22" width="1.28515625" customWidth="1"/>
    <col min="23" max="23" width="18.42578125" customWidth="1"/>
    <col min="24" max="24" width="0.28515625" customWidth="1"/>
    <col min="27" max="27" width="17.5703125" bestFit="1" customWidth="1"/>
    <col min="28" max="28" width="12.42578125" bestFit="1" customWidth="1"/>
  </cols>
  <sheetData>
    <row r="1" spans="1:28" ht="22.5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8" ht="21.75" customHeight="1" x14ac:dyDescent="0.2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8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8" ht="14.45" customHeight="1" x14ac:dyDescent="0.2"/>
    <row r="5" spans="1:28" ht="24.75" customHeight="1" x14ac:dyDescent="0.2">
      <c r="A5" s="2" t="s">
        <v>50</v>
      </c>
      <c r="B5" s="62" t="s">
        <v>80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8" ht="14.45" customHeight="1" x14ac:dyDescent="0.2">
      <c r="D6" s="63" t="s">
        <v>51</v>
      </c>
      <c r="E6" s="63"/>
      <c r="F6" s="63"/>
      <c r="G6" s="63"/>
      <c r="H6" s="63"/>
      <c r="I6" s="63"/>
      <c r="J6" s="63"/>
      <c r="K6" s="63"/>
      <c r="L6" s="63"/>
      <c r="N6" s="63" t="s">
        <v>52</v>
      </c>
      <c r="O6" s="63"/>
      <c r="P6" s="63"/>
      <c r="Q6" s="63"/>
      <c r="R6" s="63"/>
      <c r="S6" s="63"/>
      <c r="T6" s="63"/>
      <c r="U6" s="63"/>
      <c r="V6" s="63"/>
      <c r="W6" s="63"/>
    </row>
    <row r="7" spans="1:28" ht="14.45" customHeight="1" x14ac:dyDescent="0.2">
      <c r="D7" s="4"/>
      <c r="E7" s="4"/>
      <c r="F7" s="4"/>
      <c r="G7" s="4"/>
      <c r="H7" s="4"/>
      <c r="I7" s="4"/>
      <c r="J7" s="64" t="s">
        <v>22</v>
      </c>
      <c r="K7" s="64"/>
      <c r="L7" s="64"/>
      <c r="N7" s="4"/>
      <c r="O7" s="4"/>
      <c r="P7" s="4"/>
      <c r="Q7" s="4"/>
      <c r="R7" s="4"/>
      <c r="S7" s="4"/>
      <c r="T7" s="4"/>
      <c r="U7" s="64" t="s">
        <v>22</v>
      </c>
      <c r="V7" s="64"/>
      <c r="W7" s="64"/>
    </row>
    <row r="8" spans="1:28" ht="25.5" customHeight="1" x14ac:dyDescent="0.2">
      <c r="A8" s="63" t="s">
        <v>53</v>
      </c>
      <c r="B8" s="63"/>
      <c r="D8" s="3" t="s">
        <v>54</v>
      </c>
      <c r="F8" s="3" t="s">
        <v>55</v>
      </c>
      <c r="H8" s="3" t="s">
        <v>56</v>
      </c>
      <c r="J8" s="5" t="s">
        <v>36</v>
      </c>
      <c r="K8" s="4"/>
      <c r="L8" s="5" t="s">
        <v>44</v>
      </c>
      <c r="N8" s="3" t="s">
        <v>54</v>
      </c>
      <c r="P8" s="63" t="s">
        <v>55</v>
      </c>
      <c r="Q8" s="63"/>
      <c r="S8" s="3" t="s">
        <v>56</v>
      </c>
      <c r="U8" s="5" t="s">
        <v>36</v>
      </c>
      <c r="V8" s="4"/>
      <c r="W8" s="5" t="s">
        <v>44</v>
      </c>
    </row>
    <row r="9" spans="1:28" ht="21.75" customHeight="1" x14ac:dyDescent="0.2">
      <c r="A9" s="74" t="s">
        <v>20</v>
      </c>
      <c r="B9" s="74"/>
      <c r="D9" s="15">
        <v>0</v>
      </c>
      <c r="E9" s="14"/>
      <c r="F9" s="15">
        <f>'درآمد ناشی از تغییر قیمت اوراق'!I10</f>
        <v>7270441562815</v>
      </c>
      <c r="G9" s="14"/>
      <c r="H9" s="15">
        <f>'درآمد ناشی از فروش'!I8</f>
        <v>132547068324</v>
      </c>
      <c r="I9" s="14"/>
      <c r="J9" s="15">
        <f>D9+F9+H9</f>
        <v>7402988631139</v>
      </c>
      <c r="K9" s="14"/>
      <c r="L9" s="33">
        <f>J9/درآمد!F11</f>
        <v>0.98613965314725904</v>
      </c>
      <c r="M9" s="14"/>
      <c r="N9" s="15">
        <v>0</v>
      </c>
      <c r="O9" s="14"/>
      <c r="P9" s="72">
        <f>'درآمد ناشی از تغییر قیمت اوراق'!Q10</f>
        <v>14630579625353</v>
      </c>
      <c r="Q9" s="72"/>
      <c r="R9" s="14"/>
      <c r="S9" s="15">
        <f>'درآمد ناشی از فروش'!Q8</f>
        <v>10147330039769</v>
      </c>
      <c r="T9" s="14"/>
      <c r="U9" s="15">
        <f>N9+P9+S9</f>
        <v>24777909665122</v>
      </c>
      <c r="V9" s="14"/>
      <c r="W9" s="38">
        <f>AA9/AA13</f>
        <v>0.99843641674832495</v>
      </c>
      <c r="AA9" s="26">
        <f>U9</f>
        <v>24777909665122</v>
      </c>
      <c r="AB9" s="36"/>
    </row>
    <row r="10" spans="1:28" ht="21.75" customHeight="1" x14ac:dyDescent="0.2">
      <c r="A10" s="68" t="s">
        <v>21</v>
      </c>
      <c r="B10" s="68"/>
      <c r="D10" s="16">
        <v>0</v>
      </c>
      <c r="E10" s="14"/>
      <c r="F10" s="16">
        <f>'درآمد ناشی از تغییر قیمت اوراق'!I9</f>
        <v>56863200000</v>
      </c>
      <c r="G10" s="14"/>
      <c r="H10" s="16">
        <v>0</v>
      </c>
      <c r="I10" s="14"/>
      <c r="J10" s="16">
        <f>D10+F10+H10</f>
        <v>56863200000</v>
      </c>
      <c r="K10" s="14"/>
      <c r="L10" s="24">
        <f>J10/درآمد!F11</f>
        <v>7.5746511468322616E-3</v>
      </c>
      <c r="M10" s="14"/>
      <c r="N10" s="16">
        <v>0</v>
      </c>
      <c r="O10" s="14"/>
      <c r="P10" s="69">
        <f>'درآمد ناشی از تغییر قیمت اوراق'!Q9</f>
        <v>-5668369796</v>
      </c>
      <c r="Q10" s="69"/>
      <c r="R10" s="14"/>
      <c r="S10" s="16">
        <f>'درآمد ناشی از فروش'!Q9</f>
        <v>1201566578</v>
      </c>
      <c r="T10" s="14"/>
      <c r="U10" s="16">
        <f>N10+P10+S10</f>
        <v>-4466803218</v>
      </c>
      <c r="V10" s="14"/>
      <c r="W10" s="25">
        <f>AA10/AA13</f>
        <v>1.7999173697761756E-4</v>
      </c>
      <c r="AA10" s="26">
        <f>-U10</f>
        <v>4466803218</v>
      </c>
      <c r="AB10" s="36"/>
    </row>
    <row r="11" spans="1:28" ht="21.75" customHeight="1" x14ac:dyDescent="0.2">
      <c r="A11" s="68" t="s">
        <v>18</v>
      </c>
      <c r="B11" s="68"/>
      <c r="D11" s="16">
        <v>0</v>
      </c>
      <c r="E11" s="14"/>
      <c r="F11" s="16">
        <f>'درآمد ناشی از تغییر قیمت اوراق'!I8</f>
        <v>44429300802</v>
      </c>
      <c r="G11" s="14"/>
      <c r="H11" s="16">
        <v>0</v>
      </c>
      <c r="I11" s="14"/>
      <c r="J11" s="16">
        <f>D11+F11+H11</f>
        <v>44429300802</v>
      </c>
      <c r="K11" s="14"/>
      <c r="L11" s="24">
        <f>J11/درآمد!F11</f>
        <v>5.9183523662548858E-3</v>
      </c>
      <c r="M11" s="14"/>
      <c r="N11" s="16">
        <v>0</v>
      </c>
      <c r="O11" s="14"/>
      <c r="P11" s="69">
        <f>'درآمد ناشی از تغییر قیمت اوراق'!Q8</f>
        <v>33246363563</v>
      </c>
      <c r="Q11" s="69"/>
      <c r="R11" s="14"/>
      <c r="S11" s="16">
        <v>0</v>
      </c>
      <c r="T11" s="14"/>
      <c r="U11" s="16">
        <f>N11+P11+S11</f>
        <v>33246363563</v>
      </c>
      <c r="V11" s="14"/>
      <c r="W11" s="25">
        <f>AA11/AA13</f>
        <v>1.3396763711863485E-3</v>
      </c>
      <c r="AA11" s="26">
        <f>U11</f>
        <v>33246363563</v>
      </c>
      <c r="AB11" s="36"/>
    </row>
    <row r="12" spans="1:28" ht="21.75" customHeight="1" x14ac:dyDescent="0.2">
      <c r="A12" s="75" t="s">
        <v>19</v>
      </c>
      <c r="B12" s="75"/>
      <c r="D12" s="17">
        <v>0</v>
      </c>
      <c r="E12" s="14"/>
      <c r="F12" s="17">
        <f>'درآمد ناشی از تغییر قیمت اوراق'!I11</f>
        <v>1879103921</v>
      </c>
      <c r="G12" s="14"/>
      <c r="H12" s="17">
        <v>0</v>
      </c>
      <c r="I12" s="14"/>
      <c r="J12" s="17">
        <f>D12+F12+H12</f>
        <v>1879103921</v>
      </c>
      <c r="K12" s="14"/>
      <c r="L12" s="35">
        <f>J12/درآمد!F11</f>
        <v>2.5031226997811678E-4</v>
      </c>
      <c r="M12" s="14"/>
      <c r="N12" s="17">
        <v>0</v>
      </c>
      <c r="O12" s="14"/>
      <c r="P12" s="69">
        <f>'درآمد ناشی از تغییر قیمت اوراق'!Q11</f>
        <v>-1089829498</v>
      </c>
      <c r="Q12" s="76"/>
      <c r="R12" s="14"/>
      <c r="S12" s="17">
        <v>0</v>
      </c>
      <c r="T12" s="14"/>
      <c r="U12" s="17">
        <f>N12+P12+S12</f>
        <v>-1089829498</v>
      </c>
      <c r="V12" s="14"/>
      <c r="W12" s="39">
        <f>AA12/AA13</f>
        <v>4.3915143511133955E-5</v>
      </c>
      <c r="AA12" s="26">
        <f>-U12</f>
        <v>1089829498</v>
      </c>
      <c r="AB12" s="37"/>
    </row>
    <row r="13" spans="1:28" ht="21.75" customHeight="1" x14ac:dyDescent="0.2">
      <c r="A13" s="65" t="s">
        <v>22</v>
      </c>
      <c r="B13" s="65"/>
      <c r="D13" s="18">
        <f>SUM(D9:D12)</f>
        <v>0</v>
      </c>
      <c r="E13" s="14"/>
      <c r="F13" s="18">
        <f>SUM(F9:F12)</f>
        <v>7373613167538</v>
      </c>
      <c r="G13" s="14"/>
      <c r="H13" s="18">
        <f>SUM(H9:H12)</f>
        <v>132547068324</v>
      </c>
      <c r="I13" s="14"/>
      <c r="J13" s="18">
        <f>SUM(J9:J12)</f>
        <v>7506160235862</v>
      </c>
      <c r="K13" s="14"/>
      <c r="L13" s="22">
        <f>SUM(L9:L12)</f>
        <v>0.99988296893032436</v>
      </c>
      <c r="M13" s="14"/>
      <c r="N13" s="18">
        <f>SUM(N9:N12)</f>
        <v>0</v>
      </c>
      <c r="O13" s="14"/>
      <c r="P13" s="14"/>
      <c r="Q13" s="18">
        <f>SUM(P9:Q12)</f>
        <v>14657067789622</v>
      </c>
      <c r="R13" s="14"/>
      <c r="S13" s="18">
        <f>SUM(S9:S12)</f>
        <v>10148531606347</v>
      </c>
      <c r="T13" s="14"/>
      <c r="U13" s="18">
        <f>SUM(U9:U12)</f>
        <v>24805599395969</v>
      </c>
      <c r="V13" s="14"/>
      <c r="W13" s="22">
        <f>SUM(W9:W12)</f>
        <v>1</v>
      </c>
      <c r="AA13" s="26">
        <f>SUM(AA9:AA12)</f>
        <v>24816712661401</v>
      </c>
      <c r="AB13" s="36"/>
    </row>
    <row r="14" spans="1:28" x14ac:dyDescent="0.2">
      <c r="AA14" s="40"/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W18"/>
  <sheetViews>
    <sheetView showGridLines="0" rightToLeft="1" view="pageBreakPreview" zoomScale="87" zoomScaleNormal="100" zoomScaleSheetLayoutView="87" workbookViewId="0">
      <selection activeCell="F8" sqref="F8"/>
    </sheetView>
  </sheetViews>
  <sheetFormatPr defaultRowHeight="12.75" x14ac:dyDescent="0.2"/>
  <cols>
    <col min="1" max="1" width="5.28515625" customWidth="1"/>
    <col min="2" max="2" width="40.28515625" customWidth="1"/>
    <col min="3" max="3" width="1.28515625" customWidth="1"/>
    <col min="4" max="4" width="26.85546875" customWidth="1"/>
    <col min="5" max="5" width="1.28515625" customWidth="1"/>
    <col min="6" max="6" width="24.7109375" customWidth="1"/>
    <col min="7" max="7" width="1.28515625" customWidth="1"/>
    <col min="8" max="8" width="27.85546875" customWidth="1"/>
    <col min="9" max="9" width="1.28515625" customWidth="1"/>
    <col min="10" max="10" width="24.28515625" customWidth="1"/>
    <col min="11" max="11" width="8.5703125" customWidth="1"/>
    <col min="17" max="17" width="12.140625" bestFit="1" customWidth="1"/>
    <col min="19" max="19" width="9" customWidth="1"/>
    <col min="22" max="22" width="14.85546875" bestFit="1" customWidth="1"/>
  </cols>
  <sheetData>
    <row r="1" spans="1:2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23" ht="21.75" customHeight="1" x14ac:dyDescent="0.2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</row>
    <row r="3" spans="1:2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23" ht="14.45" customHeight="1" x14ac:dyDescent="0.2"/>
    <row r="5" spans="1:23" ht="27.75" customHeight="1" x14ac:dyDescent="0.2">
      <c r="A5" s="2" t="s">
        <v>78</v>
      </c>
      <c r="B5" s="62" t="s">
        <v>57</v>
      </c>
      <c r="C5" s="62"/>
      <c r="D5" s="62"/>
      <c r="E5" s="62"/>
      <c r="F5" s="62"/>
      <c r="G5" s="62"/>
      <c r="H5" s="62"/>
      <c r="I5" s="62"/>
      <c r="J5" s="62"/>
    </row>
    <row r="6" spans="1:23" ht="14.45" customHeight="1" x14ac:dyDescent="0.2">
      <c r="D6" s="63" t="s">
        <v>51</v>
      </c>
      <c r="E6" s="63"/>
      <c r="F6" s="63"/>
      <c r="H6" s="63" t="s">
        <v>52</v>
      </c>
      <c r="I6" s="63"/>
      <c r="J6" s="63"/>
    </row>
    <row r="7" spans="1:23" ht="36.4" customHeight="1" x14ac:dyDescent="0.2">
      <c r="A7" s="63" t="s">
        <v>58</v>
      </c>
      <c r="B7" s="63"/>
      <c r="D7" s="11" t="s">
        <v>59</v>
      </c>
      <c r="E7" s="4"/>
      <c r="F7" s="11" t="s">
        <v>60</v>
      </c>
      <c r="H7" s="11" t="s">
        <v>59</v>
      </c>
      <c r="I7" s="4"/>
      <c r="J7" s="11" t="s">
        <v>60</v>
      </c>
    </row>
    <row r="8" spans="1:23" ht="21.75" customHeight="1" x14ac:dyDescent="0.2">
      <c r="A8" s="74" t="s">
        <v>79</v>
      </c>
      <c r="B8" s="74"/>
      <c r="D8" s="15">
        <v>1398593</v>
      </c>
      <c r="E8" s="14"/>
      <c r="F8" s="33">
        <f>D8/Q17</f>
        <v>3.7508055264606609E-3</v>
      </c>
      <c r="G8" s="14"/>
      <c r="H8" s="15">
        <v>34595415</v>
      </c>
      <c r="I8" s="14"/>
      <c r="J8" s="33">
        <f>H8/V17</f>
        <v>2.636041891455857E-3</v>
      </c>
    </row>
    <row r="9" spans="1:23" ht="21.75" customHeight="1" thickBot="1" x14ac:dyDescent="0.25">
      <c r="A9" s="65" t="s">
        <v>22</v>
      </c>
      <c r="B9" s="65"/>
      <c r="D9" s="18">
        <f>SUM(D8)</f>
        <v>1398593</v>
      </c>
      <c r="E9" s="14"/>
      <c r="F9" s="34">
        <f>SUM(F8)</f>
        <v>3.7508055264606609E-3</v>
      </c>
      <c r="G9" s="14"/>
      <c r="H9" s="18">
        <f>SUM(H8)</f>
        <v>34595415</v>
      </c>
      <c r="I9" s="14"/>
      <c r="J9" s="34">
        <f>SUM(J8)</f>
        <v>2.636041891455857E-3</v>
      </c>
    </row>
    <row r="12" spans="1:23" x14ac:dyDescent="0.2">
      <c r="P12" s="47"/>
      <c r="Q12" s="47"/>
      <c r="R12" s="47"/>
      <c r="S12" s="47"/>
      <c r="T12" s="47"/>
      <c r="U12" s="47"/>
      <c r="V12" s="47"/>
      <c r="W12" s="47"/>
    </row>
    <row r="13" spans="1:23" x14ac:dyDescent="0.2">
      <c r="O13" s="40"/>
      <c r="P13" s="40" t="s">
        <v>84</v>
      </c>
      <c r="Q13" s="40"/>
      <c r="R13" s="40"/>
      <c r="S13" s="40"/>
      <c r="T13" s="40"/>
      <c r="U13" s="40" t="s">
        <v>52</v>
      </c>
      <c r="V13" s="40"/>
      <c r="W13" s="40"/>
    </row>
    <row r="14" spans="1:23" ht="18.75" x14ac:dyDescent="0.45">
      <c r="O14" s="48"/>
      <c r="P14" s="48"/>
      <c r="Q14" s="48"/>
      <c r="R14" s="48"/>
      <c r="S14" s="48"/>
      <c r="T14" s="48"/>
      <c r="U14" s="48"/>
      <c r="V14" s="48"/>
      <c r="W14" s="48"/>
    </row>
    <row r="15" spans="1:23" ht="18.75" x14ac:dyDescent="0.45">
      <c r="O15" s="48" t="s">
        <v>85</v>
      </c>
      <c r="P15" s="48" t="s">
        <v>86</v>
      </c>
      <c r="Q15" s="49">
        <f>سپرده!D9</f>
        <v>330932087</v>
      </c>
      <c r="R15" s="48"/>
      <c r="S15" s="48"/>
      <c r="T15" s="48" t="s">
        <v>85</v>
      </c>
      <c r="U15" s="48" t="s">
        <v>86</v>
      </c>
      <c r="V15" s="49">
        <v>25833176937</v>
      </c>
      <c r="W15" s="48"/>
    </row>
    <row r="16" spans="1:23" ht="18.75" x14ac:dyDescent="0.45">
      <c r="O16" s="48"/>
      <c r="P16" s="48" t="s">
        <v>87</v>
      </c>
      <c r="Q16" s="49">
        <f>سپرده!J9</f>
        <v>414823986</v>
      </c>
      <c r="R16" s="48"/>
      <c r="S16" s="48"/>
      <c r="T16" s="48"/>
      <c r="U16" s="48" t="s">
        <v>87</v>
      </c>
      <c r="V16" s="49">
        <f>سپرده!J9</f>
        <v>414823986</v>
      </c>
      <c r="W16" s="48"/>
    </row>
    <row r="17" spans="15:23" ht="18.75" x14ac:dyDescent="0.45">
      <c r="O17" s="48"/>
      <c r="P17" s="48" t="s">
        <v>88</v>
      </c>
      <c r="Q17" s="49">
        <f>(Q15+Q16)/2</f>
        <v>372878036.5</v>
      </c>
      <c r="R17" s="48"/>
      <c r="S17" s="48"/>
      <c r="T17" s="48"/>
      <c r="U17" s="48" t="s">
        <v>88</v>
      </c>
      <c r="V17" s="49">
        <f>(V15+V16)/2</f>
        <v>13124000461.5</v>
      </c>
      <c r="W17" s="48"/>
    </row>
    <row r="18" spans="15:23" ht="18.75" x14ac:dyDescent="0.45">
      <c r="O18" s="48"/>
      <c r="P18" s="48"/>
      <c r="Q18" s="48"/>
      <c r="R18" s="48"/>
      <c r="S18" s="48"/>
      <c r="T18" s="48"/>
      <c r="U18" s="48"/>
      <c r="V18" s="48"/>
      <c r="W18" s="48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9"/>
  <sheetViews>
    <sheetView showGridLines="0" rightToLeft="1" view="pageBreakPreview" zoomScale="86" zoomScaleNormal="100" zoomScaleSheetLayoutView="86" workbookViewId="0">
      <selection activeCell="D8" sqref="D8"/>
    </sheetView>
  </sheetViews>
  <sheetFormatPr defaultRowHeight="12.75" x14ac:dyDescent="0.2"/>
  <cols>
    <col min="1" max="1" width="8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18" max="18" width="9.5703125" customWidth="1"/>
  </cols>
  <sheetData>
    <row r="1" spans="1:6" ht="29.1" customHeight="1" x14ac:dyDescent="0.2">
      <c r="A1" s="61" t="s">
        <v>0</v>
      </c>
      <c r="B1" s="61"/>
      <c r="C1" s="61"/>
      <c r="D1" s="61"/>
      <c r="E1" s="61"/>
      <c r="F1" s="61"/>
    </row>
    <row r="2" spans="1:6" ht="21.75" customHeight="1" x14ac:dyDescent="0.2">
      <c r="A2" s="61" t="s">
        <v>39</v>
      </c>
      <c r="B2" s="61"/>
      <c r="C2" s="61"/>
      <c r="D2" s="61"/>
      <c r="E2" s="61"/>
      <c r="F2" s="61"/>
    </row>
    <row r="3" spans="1:6" ht="21.75" customHeight="1" x14ac:dyDescent="0.2">
      <c r="A3" s="61" t="s">
        <v>2</v>
      </c>
      <c r="B3" s="61"/>
      <c r="C3" s="61"/>
      <c r="D3" s="61"/>
      <c r="E3" s="61"/>
      <c r="F3" s="61"/>
    </row>
    <row r="4" spans="1:6" ht="14.45" customHeight="1" x14ac:dyDescent="0.2"/>
    <row r="5" spans="1:6" ht="29.1" customHeight="1" x14ac:dyDescent="0.2">
      <c r="A5" s="2" t="s">
        <v>77</v>
      </c>
      <c r="B5" s="62" t="s">
        <v>49</v>
      </c>
      <c r="C5" s="62"/>
      <c r="D5" s="62"/>
      <c r="E5" s="62"/>
      <c r="F5" s="62"/>
    </row>
    <row r="6" spans="1:6" ht="17.25" customHeight="1" x14ac:dyDescent="0.2">
      <c r="D6" s="3" t="s">
        <v>51</v>
      </c>
      <c r="F6" s="3" t="s">
        <v>8</v>
      </c>
    </row>
    <row r="7" spans="1:6" ht="23.25" customHeight="1" x14ac:dyDescent="0.2">
      <c r="A7" s="63" t="s">
        <v>49</v>
      </c>
      <c r="B7" s="63"/>
      <c r="D7" s="5" t="s">
        <v>36</v>
      </c>
      <c r="F7" s="5" t="s">
        <v>36</v>
      </c>
    </row>
    <row r="8" spans="1:6" s="30" customFormat="1" ht="21.75" customHeight="1" thickBot="1" x14ac:dyDescent="0.25">
      <c r="A8" s="77" t="s">
        <v>61</v>
      </c>
      <c r="B8" s="77"/>
      <c r="D8" s="31">
        <v>877158187</v>
      </c>
      <c r="F8" s="31">
        <v>34078967186</v>
      </c>
    </row>
    <row r="9" spans="1:6" ht="13.5" thickTop="1" x14ac:dyDescent="0.2"/>
  </sheetData>
  <mergeCells count="6">
    <mergeCell ref="A8:B8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1"/>
  <sheetViews>
    <sheetView showGridLines="0" rightToLeft="1" view="pageBreakPreview" zoomScale="91" zoomScaleNormal="100" zoomScaleSheetLayoutView="91" workbookViewId="0">
      <selection activeCell="I8" sqref="I8:I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3.85546875" customWidth="1"/>
    <col min="6" max="6" width="1.28515625" customWidth="1"/>
    <col min="7" max="7" width="15.5703125" customWidth="1"/>
    <col min="8" max="8" width="3.42578125" customWidth="1"/>
    <col min="9" max="9" width="14.28515625" customWidth="1"/>
    <col min="10" max="10" width="1.28515625" customWidth="1"/>
    <col min="11" max="11" width="1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.75" customHeight="1" x14ac:dyDescent="0.2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4.45" customHeight="1" x14ac:dyDescent="0.2"/>
    <row r="5" spans="1:13" ht="27" customHeight="1" x14ac:dyDescent="0.2">
      <c r="A5" s="62" t="s">
        <v>65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21" customHeight="1" x14ac:dyDescent="0.2">
      <c r="A6" s="63" t="s">
        <v>42</v>
      </c>
      <c r="C6" s="63" t="s">
        <v>51</v>
      </c>
      <c r="D6" s="63"/>
      <c r="E6" s="63"/>
      <c r="F6" s="63"/>
      <c r="G6" s="63"/>
      <c r="I6" s="63" t="s">
        <v>52</v>
      </c>
      <c r="J6" s="63"/>
      <c r="K6" s="63"/>
      <c r="L6" s="63"/>
      <c r="M6" s="63"/>
    </row>
    <row r="7" spans="1:13" ht="29.1" customHeight="1" x14ac:dyDescent="0.2">
      <c r="A7" s="63"/>
      <c r="C7" s="11" t="s">
        <v>63</v>
      </c>
      <c r="D7" s="4"/>
      <c r="E7" s="11" t="s">
        <v>62</v>
      </c>
      <c r="F7" s="4"/>
      <c r="G7" s="11" t="s">
        <v>64</v>
      </c>
      <c r="I7" s="11" t="s">
        <v>63</v>
      </c>
      <c r="J7" s="4"/>
      <c r="K7" s="11" t="s">
        <v>62</v>
      </c>
      <c r="L7" s="4"/>
      <c r="M7" s="11" t="s">
        <v>64</v>
      </c>
    </row>
    <row r="8" spans="1:13" ht="21.75" customHeight="1" x14ac:dyDescent="0.2">
      <c r="A8" s="6" t="s">
        <v>74</v>
      </c>
      <c r="C8" s="15">
        <v>1371377</v>
      </c>
      <c r="D8" s="14"/>
      <c r="E8" s="15">
        <v>0</v>
      </c>
      <c r="F8" s="14"/>
      <c r="G8" s="15">
        <f>C8-E8</f>
        <v>1371377</v>
      </c>
      <c r="H8" s="14"/>
      <c r="I8" s="15">
        <v>33257007</v>
      </c>
      <c r="J8" s="14"/>
      <c r="K8" s="15">
        <v>0</v>
      </c>
      <c r="L8" s="14"/>
      <c r="M8" s="15">
        <f>I8-K8</f>
        <v>33257007</v>
      </c>
    </row>
    <row r="9" spans="1:13" ht="21.75" customHeight="1" x14ac:dyDescent="0.2">
      <c r="A9" s="7" t="s">
        <v>75</v>
      </c>
      <c r="C9" s="16">
        <v>15916</v>
      </c>
      <c r="D9" s="14"/>
      <c r="E9" s="16">
        <v>0</v>
      </c>
      <c r="F9" s="14"/>
      <c r="G9" s="16">
        <f>C9-E9</f>
        <v>15916</v>
      </c>
      <c r="H9" s="14"/>
      <c r="I9" s="16">
        <v>152720</v>
      </c>
      <c r="J9" s="14"/>
      <c r="K9" s="16">
        <v>0</v>
      </c>
      <c r="L9" s="14"/>
      <c r="M9" s="16">
        <f>I9-K9</f>
        <v>152720</v>
      </c>
    </row>
    <row r="10" spans="1:13" ht="21.75" customHeight="1" x14ac:dyDescent="0.2">
      <c r="A10" s="8" t="s">
        <v>76</v>
      </c>
      <c r="C10" s="17">
        <v>11300</v>
      </c>
      <c r="D10" s="14"/>
      <c r="E10" s="17">
        <v>0</v>
      </c>
      <c r="F10" s="14"/>
      <c r="G10" s="17">
        <f>C10-E10</f>
        <v>11300</v>
      </c>
      <c r="H10" s="14"/>
      <c r="I10" s="17">
        <v>1185688</v>
      </c>
      <c r="J10" s="14"/>
      <c r="K10" s="17">
        <v>0</v>
      </c>
      <c r="L10" s="14"/>
      <c r="M10" s="17">
        <f>I10-K10</f>
        <v>1185688</v>
      </c>
    </row>
    <row r="11" spans="1:13" ht="21.75" customHeight="1" x14ac:dyDescent="0.2">
      <c r="A11" s="9" t="s">
        <v>22</v>
      </c>
      <c r="C11" s="18">
        <f>SUM(C8:C10)</f>
        <v>1398593</v>
      </c>
      <c r="D11" s="14"/>
      <c r="E11" s="18">
        <f>SUM(E8:E10)</f>
        <v>0</v>
      </c>
      <c r="F11" s="14"/>
      <c r="G11" s="18">
        <f>SUM(G8:G10)</f>
        <v>1398593</v>
      </c>
      <c r="H11" s="14"/>
      <c r="I11" s="18">
        <f>SUM(I8:I10)</f>
        <v>34595415</v>
      </c>
      <c r="J11" s="14"/>
      <c r="K11" s="18">
        <f>SUM(K8:K10)</f>
        <v>0</v>
      </c>
      <c r="L11" s="14"/>
      <c r="M11" s="18">
        <f>SUM(M8:M10)</f>
        <v>34595415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اوراق مشتقه</vt:lpstr>
      <vt:lpstr>سپرده</vt:lpstr>
      <vt:lpstr>درآمد</vt:lpstr>
      <vt:lpstr>درآمد حاصل از سرمایه گذاری در گ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حاصل از سرمایه گذاری در گ'!Print_Area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2026-07-25T08:05:43Z</dcterms:created>
  <dcterms:modified xsi:type="dcterms:W3CDTF">2026-07-27T09:51:51Z</dcterms:modified>
</cp:coreProperties>
</file>