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همه اطلاعات\صندوق لیان\گزارش پرتفو\1405\خرداد\"/>
    </mc:Choice>
  </mc:AlternateContent>
  <xr:revisionPtr revIDLastSave="0" documentId="13_ncr:1_{AB6AC5DE-60A4-446D-9191-FAC204E28FE4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حاصل از سرمایه گذاری در گ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2">'اوراق مشتقه'!$A$1:$AX$12</definedName>
    <definedName name="_xlnm.Print_Area" localSheetId="4">درآمد!$A$1:$K$11</definedName>
    <definedName name="_xlnm.Print_Area" localSheetId="5">'درآمد حاصل از سرمایه گذاری در گ'!$A$1:$X$13</definedName>
    <definedName name="_xlnm.Print_Area" localSheetId="6">'درآمد سپرده بانکی'!$A$1:$K$9</definedName>
    <definedName name="_xlnm.Print_Area" localSheetId="10">'درآمد ناشی از تغییر قیمت اوراق'!$A$1:$S$12</definedName>
    <definedName name="_xlnm.Print_Area" localSheetId="9">'درآمد ناشی از فروش'!$A$1:$S$10</definedName>
    <definedName name="_xlnm.Print_Area" localSheetId="7">'سایر درآمدها'!$A$1:$G$9</definedName>
    <definedName name="_xlnm.Print_Area" localSheetId="3">سپرده!$A$1:$M$10</definedName>
    <definedName name="_xlnm.Print_Area" localSheetId="1">سهام!$A$1:$AC$17</definedName>
    <definedName name="_xlnm.Print_Area" localSheetId="8">'سود سپرده بانکی'!$A$1:$N$11</definedName>
    <definedName name="_xlnm.Print_Area" localSheetId="0">'صورت وضعیت'!$A$1:$A$17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0" i="18" l="1"/>
  <c r="M9" i="18"/>
  <c r="M8" i="18"/>
  <c r="M8" i="8"/>
  <c r="U12" i="9"/>
  <c r="U11" i="9"/>
  <c r="U10" i="9"/>
  <c r="U9" i="9"/>
  <c r="S10" i="9" a="1"/>
  <c r="S10" i="9" s="1"/>
  <c r="S9" i="9"/>
  <c r="P12" i="9"/>
  <c r="P11" i="9"/>
  <c r="P10" i="9"/>
  <c r="P9" i="9"/>
  <c r="J8" i="13" l="1"/>
  <c r="F8" i="13"/>
  <c r="W14" i="13"/>
  <c r="W15" i="13" s="1"/>
  <c r="R14" i="13"/>
  <c r="R13" i="13"/>
  <c r="AC12" i="9"/>
  <c r="AC11" i="9"/>
  <c r="AC10" i="9"/>
  <c r="AC9" i="9"/>
  <c r="L12" i="9"/>
  <c r="L11" i="9"/>
  <c r="L10" i="9"/>
  <c r="L9" i="9"/>
  <c r="Z13" i="9"/>
  <c r="Z10" i="9"/>
  <c r="Z11" i="9"/>
  <c r="Z12" i="9"/>
  <c r="Z9" i="9"/>
  <c r="J12" i="9"/>
  <c r="J11" i="9"/>
  <c r="J10" i="9"/>
  <c r="J9" i="9"/>
  <c r="F13" i="9"/>
  <c r="H9" i="9"/>
  <c r="F12" i="9"/>
  <c r="F11" i="9"/>
  <c r="F10" i="9"/>
  <c r="F9" i="9"/>
  <c r="L10" i="7"/>
  <c r="L9" i="7"/>
  <c r="J9" i="7"/>
  <c r="AB11" i="2"/>
  <c r="AB12" i="2"/>
  <c r="AB10" i="2"/>
  <c r="AB9" i="2"/>
  <c r="T12" i="2"/>
  <c r="T11" i="2"/>
  <c r="T10" i="2"/>
  <c r="T9" i="2"/>
  <c r="R15" i="13" l="1"/>
  <c r="AC13" i="9"/>
  <c r="W12" i="9" l="1"/>
  <c r="W11" i="9"/>
  <c r="W10" i="9"/>
  <c r="W9" i="9"/>
  <c r="W13" i="9" l="1"/>
  <c r="D13" i="9"/>
  <c r="D9" i="13"/>
  <c r="F9" i="8" s="1"/>
  <c r="M9" i="8" s="1"/>
  <c r="J9" i="8" s="1"/>
  <c r="F9" i="13"/>
  <c r="H9" i="13"/>
  <c r="J9" i="13"/>
  <c r="D9" i="14"/>
  <c r="F10" i="8" s="1"/>
  <c r="M10" i="8" s="1"/>
  <c r="J10" i="8" s="1"/>
  <c r="F9" i="14"/>
  <c r="C11" i="18"/>
  <c r="E11" i="18"/>
  <c r="G10" i="18"/>
  <c r="G9" i="18"/>
  <c r="G8" i="18"/>
  <c r="I11" i="18"/>
  <c r="K11" i="18"/>
  <c r="M11" i="18"/>
  <c r="I9" i="19"/>
  <c r="I8" i="19"/>
  <c r="I10" i="19" s="1"/>
  <c r="Q9" i="19"/>
  <c r="Q8" i="19"/>
  <c r="E10" i="19"/>
  <c r="G10" i="19"/>
  <c r="M10" i="19"/>
  <c r="O10" i="19"/>
  <c r="Q10" i="19"/>
  <c r="I11" i="21"/>
  <c r="I10" i="21"/>
  <c r="I9" i="21"/>
  <c r="I12" i="21" s="1"/>
  <c r="I8" i="21"/>
  <c r="Q11" i="21"/>
  <c r="Q10" i="21"/>
  <c r="Q9" i="21"/>
  <c r="Q8" i="21"/>
  <c r="O12" i="21"/>
  <c r="M12" i="21"/>
  <c r="G12" i="21"/>
  <c r="E12" i="21"/>
  <c r="N13" i="9"/>
  <c r="L13" i="9"/>
  <c r="J13" i="9"/>
  <c r="F8" i="8" s="1"/>
  <c r="H13" i="9"/>
  <c r="U13" i="9"/>
  <c r="S13" i="9"/>
  <c r="Q13" i="9"/>
  <c r="D10" i="7"/>
  <c r="F10" i="7"/>
  <c r="H10" i="7"/>
  <c r="J10" i="7"/>
  <c r="AB13" i="2"/>
  <c r="Z13" i="2"/>
  <c r="X13" i="2"/>
  <c r="R13" i="2"/>
  <c r="N13" i="2"/>
  <c r="J13" i="2"/>
  <c r="H13" i="2"/>
  <c r="G11" i="18" l="1"/>
  <c r="M11" i="8"/>
  <c r="H8" i="8"/>
  <c r="J8" i="8"/>
  <c r="J11" i="8" s="1"/>
  <c r="F11" i="8"/>
  <c r="Q12" i="21"/>
  <c r="H10" i="8" l="1"/>
  <c r="H9" i="8"/>
  <c r="H11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<sst xmlns="http://schemas.openxmlformats.org/spreadsheetml/2006/main" count="219" uniqueCount="88">
  <si>
    <t>صندوق سرمایه گذاری دیبای معیار</t>
  </si>
  <si>
    <t>صورت وضعیت پرتفوی</t>
  </si>
  <si>
    <t>برای ماه منتهی به 1405/03/31</t>
  </si>
  <si>
    <t>-1</t>
  </si>
  <si>
    <t>سرمایه گذاری ها</t>
  </si>
  <si>
    <t>-1-1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</si>
  <si>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</si>
  <si>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</si>
  <si>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</si>
  <si>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</si>
  <si>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</si>
  <si>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</si>
  <si>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</si>
  <si>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</si>
  <si>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</si>
  <si>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</si>
  <si>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</si>
  <si>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</si>
  <si>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</si>
  <si>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شمش نقره SilverBar</t>
  </si>
  <si>
    <t>اختیار خرید گواهی سپرده پیوسته شمش طلای +995 GBBA05C1400 14000000.0000-1405/11/27</t>
  </si>
  <si>
    <t>اختیار خرید گواهی سپرده پیوسته شمش طلای +995 GBBA05C1800 18000000.0000-1405/11/27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</si>
  <si>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</si>
  <si>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</si>
  <si>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</si>
  <si>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</si>
  <si>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</si>
  <si>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</si>
  <si>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</si>
  <si>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</si>
  <si>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</si>
  <si>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</si>
  <si>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-</t>
  </si>
  <si>
    <t>موقعیت خرید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</si>
  <si>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</si>
  <si>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</si>
  <si>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</si>
  <si>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</si>
  <si>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</si>
  <si>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</si>
  <si>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</si>
  <si>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</si>
  <si>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</si>
  <si>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</si>
  <si>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</si>
  <si>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</si>
  <si>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</si>
  <si>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</si>
  <si>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</si>
  <si>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</si>
  <si>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</si>
  <si>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</si>
  <si>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</si>
  <si>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</si>
  <si>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</si>
  <si>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</si>
  <si>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</si>
  <si>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</si>
  <si>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</si>
  <si>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</si>
  <si>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</si>
  <si>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</si>
  <si>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</si>
  <si>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</si>
  <si>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</si>
  <si>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</si>
  <si>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</si>
  <si>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</si>
  <si>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</si>
  <si>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</si>
  <si>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</si>
  <si>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در گواهی سپرده کالایی</t>
  </si>
  <si>
    <t>درآمد حاصل از سرمایه گذاری در گواهی سپرده کالایی</t>
  </si>
  <si>
    <r>
      <t>3</t>
    </r>
    <r>
      <rPr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</si>
  <si>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2</t>
    </r>
    <r>
      <rPr>
        <b/>
        <sz val="8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</si>
  <si>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</si>
  <si>
    <t>سپرده بانکی</t>
  </si>
  <si>
    <t xml:space="preserve">طی ماه </t>
  </si>
  <si>
    <t xml:space="preserve">سپرده بانکی </t>
  </si>
  <si>
    <t>اول دوره</t>
  </si>
  <si>
    <t>انتهای دوره</t>
  </si>
  <si>
    <t>میانگین</t>
  </si>
  <si>
    <t>ملل</t>
  </si>
  <si>
    <t>ملت</t>
  </si>
  <si>
    <t>خاورمیانه</t>
  </si>
  <si>
    <t>1405/11/27</t>
  </si>
  <si>
    <r>
      <rPr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</si>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</sst>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%"/>
    <numFmt numFmtId="165" formatCode="0.00000%"/>
    <numFmt numFmtId="166" formatCode="0.0000%"/>
    <numFmt numFmtId="167" formatCode="0.000000%"/>
  </numFmts>
  <fonts count="2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  <font>
      <sz val="8"/>
      <color theme="0" tint="-0.34998626667073579"/>
      <name val="B Nazanin"/>
      <charset val="178"/>
    </font>
    <font>
      <b/>
      <sz val="8"/>
      <color theme="0" tint="-0.249977111117893"/>
      <name val="B Nazanin"/>
      <charset val="178"/>
    </font>
    <font>
      <b/>
      <sz val="10"/>
      <color rgb="FF333333"/>
      <name val="IRANSans"/>
    </font>
    <font>
      <sz val="10"/>
      <color theme="0" tint="-0.34998626667073579"/>
      <name val="Arial"/>
      <family val="2"/>
    </font>
    <font>
      <sz val="10"/>
      <color theme="0" tint="-0.499984740745262"/>
      <name val="Arial"/>
      <family val="2"/>
    </font>
    <font>
      <b/>
      <sz val="10"/>
      <color rgb="FF000000"/>
      <name val="Arial"/>
      <family val="2"/>
    </font>
    <font>
      <b/>
      <sz val="8"/>
      <color rgb="FF1E90FF"/>
      <name val="B Nazanin"/>
      <charset val="178"/>
    </font>
    <font>
      <sz val="10"/>
      <color theme="1"/>
      <name val="Arial"/>
      <family val="2"/>
    </font>
    <font>
      <sz val="12"/>
      <color theme="0" tint="-0.34998626667073579"/>
      <name val="B Nazanin"/>
      <charset val="178"/>
    </font>
    <font>
      <sz val="12"/>
      <color theme="1"/>
      <name val="B Nazanin"/>
      <charset val="178"/>
    </font>
    <font>
      <sz val="10"/>
      <color rgb="FF000000"/>
      <name val="Arial"/>
      <family val="2"/>
    </font>
    <font>
      <b/>
      <sz val="16"/>
      <color rgb="FF1E90FF"/>
      <name val="B Nazanin"/>
      <charset val="178"/>
    </font>
    <font>
      <sz val="16"/>
      <color rgb="FF000000"/>
      <name val="Arial"/>
      <family val="2"/>
    </font>
    <font>
      <b/>
      <sz val="16"/>
      <color rgb="FF000000"/>
      <name val="B Nazanin"/>
      <charset val="178"/>
    </font>
    <font>
      <sz val="16"/>
      <color rgb="FF000000"/>
      <name val="B Nazanin"/>
      <charset val="178"/>
    </font>
    <font>
      <sz val="8"/>
      <color rgb="FF1E90FF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10" fontId="5" fillId="0" borderId="0" xfId="1" applyNumberFormat="1" applyFont="1" applyFill="1" applyAlignment="1">
      <alignment horizontal="center" vertical="center"/>
    </xf>
    <xf numFmtId="10" fontId="5" fillId="0" borderId="4" xfId="1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vertical="top"/>
    </xf>
    <xf numFmtId="3" fontId="5" fillId="0" borderId="5" xfId="0" applyNumberFormat="1" applyFont="1" applyFill="1" applyBorder="1" applyAlignment="1">
      <alignment vertical="top"/>
    </xf>
    <xf numFmtId="0" fontId="8" fillId="0" borderId="0" xfId="0" applyFont="1" applyAlignment="1">
      <alignment horizontal="left"/>
    </xf>
    <xf numFmtId="3" fontId="5" fillId="0" borderId="0" xfId="0" applyNumberFormat="1" applyFont="1" applyFill="1" applyAlignment="1">
      <alignment vertical="top"/>
    </xf>
    <xf numFmtId="3" fontId="5" fillId="0" borderId="4" xfId="0" applyNumberFormat="1" applyFont="1" applyFill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3" fontId="12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/>
    </xf>
    <xf numFmtId="0" fontId="14" fillId="0" borderId="0" xfId="0" applyFont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9" fontId="4" fillId="0" borderId="5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10" fontId="0" fillId="0" borderId="0" xfId="1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3" fontId="17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23" fillId="0" borderId="2" xfId="0" applyFont="1" applyFill="1" applyBorder="1" applyAlignment="1">
      <alignment horizontal="right" vertical="top"/>
    </xf>
    <xf numFmtId="0" fontId="23" fillId="0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Fill="1" applyAlignment="1">
      <alignment horizontal="right" vertical="top"/>
    </xf>
    <xf numFmtId="0" fontId="2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/>
    </xf>
    <xf numFmtId="0" fontId="23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3" fontId="23" fillId="0" borderId="2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3" fillId="0" borderId="0" xfId="0" applyNumberFormat="1" applyFont="1" applyFill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166" fontId="5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0" fillId="0" borderId="0" xfId="0" applyFill="1" applyAlignment="1">
      <alignment horizontal="center" vertical="center"/>
    </xf>
    <xf numFmtId="3" fontId="19" fillId="0" borderId="0" xfId="0" applyNumberFormat="1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0</xdr:rowOff>
    </xdr:from>
    <xdr:to>
      <xdr:col>0</xdr:col>
      <xdr:colOff>4492625</xdr:colOff>
      <xdr:row>8</xdr:row>
      <xdr:rowOff>120256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28B8D9F-9946-4870-856D-07D0E06AB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0331375" y="0"/>
          <a:ext cx="4178300" cy="4533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D12"/>
  <sheetViews>
    <sheetView showGridLines="0" rightToLeft="1" tabSelected="1" view="pageBreakPreview" zoomScale="84" zoomScaleNormal="100" zoomScaleSheetLayoutView="84" workbookViewId="0">
      <selection activeCell="A12" sqref="A12"/>
    </sheetView>
  </sheetViews>
  <sheetFormatPr defaultRowHeight="12.75"/>
  <cols>
    <col min="1" max="1" width="72.7109375" customWidth="1"/>
    <col min="2" max="2" width="17.28515625" customWidth="1"/>
    <col min="3" max="3" width="45.42578125" customWidth="1"/>
    <col min="4" max="4" width="76.5703125" customWidth="1"/>
  </cols>
  <sheetData>
    <row r="1" spans="1:4" ht="29.1" customHeight="1">
      <c r="C1" s="11"/>
      <c r="D1" s="11"/>
    </row>
    <row r="2" spans="1:4" ht="21.75" customHeight="1">
      <c r="C2" s="11"/>
      <c r="D2" s="11"/>
    </row>
    <row r="3" spans="1:4" ht="21.75" customHeight="1">
      <c r="C3" s="11"/>
      <c r="D3" s="11"/>
    </row>
    <row r="4" spans="1:4" ht="7.35" customHeight="1"/>
    <row r="5" spans="1:4" ht="123.6" customHeight="1">
      <c r="C5" s="69"/>
    </row>
    <row r="6" spans="1:4" ht="123.6" customHeight="1">
      <c r="C6" s="69"/>
    </row>
    <row r="10" spans="1:4" ht="49.5" customHeight="1">
      <c r="A10" s="12" t="s">
        <v>0</v>
      </c>
      <c r="B10" s="12"/>
    </row>
    <row r="11" spans="1:4" ht="35.25" customHeight="1">
      <c r="A11" s="12" t="s">
        <v>1</v>
      </c>
      <c r="B11" s="12"/>
    </row>
    <row r="12" spans="1:4" ht="43.5" customHeight="1">
      <c r="A12" s="12" t="s">
        <v>2</v>
      </c>
      <c r="B12" s="12"/>
    </row>
  </sheetData>
  <mergeCells count="1">
    <mergeCell ref="C5:C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U27"/>
  <sheetViews>
    <sheetView showGridLines="0" rightToLeft="1" view="pageBreakPreview" zoomScale="87" zoomScaleNormal="100" zoomScaleSheetLayoutView="87" workbookViewId="0">
      <selection activeCell="K34" sqref="K34"/>
    </sheetView>
  </sheetViews>
  <sheetFormatPr defaultRowHeight="12.75"/>
  <cols>
    <col min="1" max="1" width="18.5703125" bestFit="1" customWidth="1"/>
    <col min="2" max="2" width="1.28515625" customWidth="1"/>
    <col min="3" max="3" width="7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1.85546875" bestFit="1" customWidth="1"/>
    <col min="10" max="10" width="1.28515625" customWidth="1"/>
    <col min="11" max="11" width="9.71093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4.85546875" customWidth="1"/>
    <col min="18" max="18" width="1.28515625" customWidth="1"/>
    <col min="19" max="19" width="0.28515625" customWidth="1"/>
  </cols>
  <sheetData>
    <row r="1" spans="1:21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9"/>
    </row>
    <row r="2" spans="1:21" ht="21.75" customHeight="1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21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21" ht="14.45" customHeight="1"/>
    <row r="5" spans="1:21" ht="28.5" customHeight="1">
      <c r="A5" s="71" t="s">
        <v>65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21" ht="24.75" customHeight="1">
      <c r="A6" s="72" t="s">
        <v>42</v>
      </c>
      <c r="C6" s="72" t="s">
        <v>50</v>
      </c>
      <c r="D6" s="72"/>
      <c r="E6" s="72"/>
      <c r="F6" s="72"/>
      <c r="G6" s="72"/>
      <c r="H6" s="72"/>
      <c r="I6" s="72"/>
      <c r="K6" s="72" t="s">
        <v>51</v>
      </c>
      <c r="L6" s="72"/>
      <c r="M6" s="72"/>
      <c r="N6" s="72"/>
      <c r="O6" s="72"/>
      <c r="P6" s="72"/>
      <c r="Q6" s="72"/>
      <c r="R6" s="72"/>
    </row>
    <row r="7" spans="1:21" ht="29.1" customHeight="1">
      <c r="A7" s="72"/>
      <c r="C7" s="10" t="s">
        <v>12</v>
      </c>
      <c r="D7" s="3"/>
      <c r="E7" s="10" t="s">
        <v>66</v>
      </c>
      <c r="F7" s="3"/>
      <c r="G7" s="10" t="s">
        <v>67</v>
      </c>
      <c r="H7" s="3"/>
      <c r="I7" s="10" t="s">
        <v>68</v>
      </c>
      <c r="K7" s="10" t="s">
        <v>12</v>
      </c>
      <c r="L7" s="3"/>
      <c r="M7" s="10" t="s">
        <v>66</v>
      </c>
      <c r="N7" s="3"/>
      <c r="O7" s="10" t="s">
        <v>67</v>
      </c>
      <c r="P7" s="3"/>
      <c r="Q7" s="89" t="s">
        <v>68</v>
      </c>
      <c r="R7" s="89"/>
    </row>
    <row r="8" spans="1:21" ht="21.75" customHeight="1">
      <c r="A8" s="5" t="s">
        <v>18</v>
      </c>
      <c r="C8" s="15">
        <v>67700</v>
      </c>
      <c r="D8" s="13"/>
      <c r="E8" s="15">
        <v>1485967034186</v>
      </c>
      <c r="F8" s="13"/>
      <c r="G8" s="15">
        <v>1143366389953</v>
      </c>
      <c r="H8" s="13"/>
      <c r="I8" s="15">
        <f>E8-G8</f>
        <v>342600644233</v>
      </c>
      <c r="J8" s="13"/>
      <c r="K8" s="15">
        <v>1620359</v>
      </c>
      <c r="L8" s="13"/>
      <c r="M8" s="15">
        <v>31938058228683</v>
      </c>
      <c r="N8" s="13"/>
      <c r="O8" s="15">
        <v>21923275257238</v>
      </c>
      <c r="P8" s="13"/>
      <c r="Q8" s="15">
        <f>M8-O8</f>
        <v>10014782971445</v>
      </c>
      <c r="R8" s="15"/>
    </row>
    <row r="9" spans="1:21" ht="21.75" customHeight="1">
      <c r="A9" s="7" t="s">
        <v>19</v>
      </c>
      <c r="C9" s="17">
        <v>0</v>
      </c>
      <c r="D9" s="13"/>
      <c r="E9" s="17">
        <v>0</v>
      </c>
      <c r="F9" s="13"/>
      <c r="G9" s="17">
        <v>0</v>
      </c>
      <c r="H9" s="13"/>
      <c r="I9" s="17">
        <f>E9-G9</f>
        <v>0</v>
      </c>
      <c r="J9" s="13"/>
      <c r="K9" s="17">
        <v>7000</v>
      </c>
      <c r="L9" s="13"/>
      <c r="M9" s="17">
        <v>36776893157</v>
      </c>
      <c r="N9" s="13"/>
      <c r="O9" s="17">
        <v>35575326579</v>
      </c>
      <c r="P9" s="13"/>
      <c r="Q9" s="79">
        <f>M9-O9</f>
        <v>1201566578</v>
      </c>
      <c r="R9" s="79"/>
    </row>
    <row r="10" spans="1:21" ht="21.75" customHeight="1">
      <c r="A10" s="9" t="s">
        <v>22</v>
      </c>
      <c r="C10" s="18"/>
      <c r="D10" s="13"/>
      <c r="E10" s="18">
        <f>SUM(E8:E9)</f>
        <v>1485967034186</v>
      </c>
      <c r="F10" s="13"/>
      <c r="G10" s="18">
        <f>SUM(G8:G9)</f>
        <v>1143366389953</v>
      </c>
      <c r="H10" s="13"/>
      <c r="I10" s="18">
        <f>SUM(I8:I9)</f>
        <v>342600644233</v>
      </c>
      <c r="J10" s="13"/>
      <c r="K10" s="18"/>
      <c r="L10" s="13"/>
      <c r="M10" s="18">
        <f>SUM(M8:M9)</f>
        <v>31974835121840</v>
      </c>
      <c r="N10" s="13"/>
      <c r="O10" s="18">
        <f>SUM(O8:O9)</f>
        <v>21958850583817</v>
      </c>
      <c r="P10" s="13"/>
      <c r="Q10" s="18">
        <f>SUM(Q8:R9)</f>
        <v>10015984538023</v>
      </c>
      <c r="R10" s="18"/>
    </row>
    <row r="11" spans="1:21" ht="13.5" thickTop="1"/>
    <row r="12" spans="1:21">
      <c r="C12" s="93"/>
      <c r="D12" s="93"/>
      <c r="E12" s="93"/>
      <c r="F12" s="93"/>
      <c r="G12" s="93"/>
      <c r="H12" s="93"/>
      <c r="I12" s="93"/>
      <c r="J12" s="93"/>
      <c r="K12" s="94"/>
      <c r="L12" s="93"/>
      <c r="M12" s="93"/>
      <c r="N12" s="93"/>
      <c r="O12" s="93"/>
      <c r="P12" s="93"/>
      <c r="Q12" s="93"/>
      <c r="R12" s="93"/>
      <c r="S12" s="93"/>
      <c r="T12" s="93"/>
      <c r="U12" s="93"/>
    </row>
    <row r="13" spans="1:21">
      <c r="C13" s="93"/>
      <c r="D13" s="93"/>
      <c r="E13" s="93"/>
      <c r="F13" s="93"/>
      <c r="G13" s="93"/>
      <c r="H13" s="93"/>
      <c r="I13" s="93"/>
      <c r="J13" s="93"/>
      <c r="K13" s="94"/>
      <c r="L13" s="93"/>
      <c r="M13" s="93"/>
      <c r="N13" s="93"/>
      <c r="O13" s="93"/>
      <c r="P13" s="93"/>
      <c r="Q13" s="93"/>
      <c r="R13" s="93"/>
      <c r="S13" s="93"/>
      <c r="T13" s="93"/>
      <c r="U13" s="93"/>
    </row>
    <row r="14" spans="1:21">
      <c r="C14" s="93"/>
      <c r="D14" s="93"/>
      <c r="E14" s="94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</row>
    <row r="15" spans="1:21">
      <c r="C15" s="93"/>
      <c r="D15" s="93"/>
      <c r="E15" s="93"/>
      <c r="F15" s="93"/>
      <c r="G15" s="94"/>
      <c r="H15" s="93"/>
      <c r="I15" s="94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6" spans="1:21"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93"/>
      <c r="O16" s="93"/>
      <c r="P16" s="93"/>
      <c r="Q16" s="93"/>
      <c r="R16" s="93"/>
      <c r="S16" s="93"/>
      <c r="T16" s="93"/>
      <c r="U16" s="93"/>
    </row>
    <row r="17" spans="3:21">
      <c r="C17" s="93"/>
      <c r="D17" s="93"/>
      <c r="E17" s="94"/>
      <c r="F17" s="93"/>
      <c r="G17" s="93"/>
      <c r="H17" s="93"/>
      <c r="I17" s="94"/>
      <c r="J17" s="93"/>
      <c r="K17" s="93"/>
      <c r="L17" s="93"/>
      <c r="M17" s="94"/>
      <c r="N17" s="93"/>
      <c r="O17" s="93"/>
      <c r="P17" s="93"/>
      <c r="Q17" s="93"/>
      <c r="R17" s="93"/>
      <c r="S17" s="93"/>
      <c r="T17" s="93"/>
      <c r="U17" s="93"/>
    </row>
    <row r="18" spans="3:21">
      <c r="C18" s="93"/>
      <c r="D18" s="93"/>
      <c r="E18" s="93"/>
      <c r="F18" s="93"/>
      <c r="G18" s="93"/>
      <c r="H18" s="93"/>
      <c r="I18" s="94"/>
      <c r="J18" s="93"/>
      <c r="K18" s="93"/>
      <c r="L18" s="93"/>
      <c r="M18" s="93"/>
      <c r="N18" s="93"/>
      <c r="O18" s="93"/>
      <c r="P18" s="93"/>
      <c r="Q18" s="94"/>
      <c r="R18" s="93"/>
      <c r="S18" s="93"/>
      <c r="T18" s="93"/>
      <c r="U18" s="93"/>
    </row>
    <row r="19" spans="3:21"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4"/>
      <c r="R19" s="93"/>
      <c r="S19" s="93"/>
      <c r="T19" s="93"/>
      <c r="U19" s="93"/>
    </row>
    <row r="20" spans="3:21">
      <c r="C20" s="93"/>
      <c r="D20" s="93"/>
      <c r="E20" s="93"/>
      <c r="F20" s="93"/>
      <c r="G20" s="93"/>
      <c r="H20" s="93"/>
      <c r="I20" s="94"/>
      <c r="J20" s="93"/>
      <c r="K20" s="93"/>
      <c r="L20" s="93"/>
      <c r="M20" s="93"/>
      <c r="N20" s="93"/>
      <c r="O20" s="93"/>
      <c r="P20" s="93"/>
      <c r="Q20" s="94"/>
      <c r="R20" s="93"/>
      <c r="S20" s="93"/>
      <c r="T20" s="93"/>
      <c r="U20" s="93"/>
    </row>
    <row r="21" spans="3:21"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3:21"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3:21"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4"/>
      <c r="R23" s="93"/>
      <c r="S23" s="93"/>
      <c r="T23" s="93"/>
      <c r="U23" s="93"/>
    </row>
    <row r="24" spans="3:21"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3:21"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3:21"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  <row r="27" spans="3:21"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</row>
  </sheetData>
  <mergeCells count="9"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T35"/>
  <sheetViews>
    <sheetView showGridLines="0" rightToLeft="1" workbookViewId="0">
      <selection activeCell="C29" sqref="C29"/>
    </sheetView>
  </sheetViews>
  <sheetFormatPr defaultRowHeight="12.75"/>
  <cols>
    <col min="1" max="1" width="81.28515625" bestFit="1" customWidth="1"/>
    <col min="2" max="2" width="1.28515625" customWidth="1"/>
    <col min="3" max="3" width="20.140625" bestFit="1" customWidth="1"/>
    <col min="4" max="4" width="2.7109375" customWidth="1"/>
    <col min="5" max="5" width="19.140625" bestFit="1" customWidth="1"/>
    <col min="6" max="6" width="2.5703125" customWidth="1"/>
    <col min="7" max="7" width="18.7109375" bestFit="1" customWidth="1"/>
    <col min="8" max="8" width="2.28515625" customWidth="1"/>
    <col min="9" max="9" width="26.28515625" bestFit="1" customWidth="1"/>
    <col min="10" max="10" width="1.28515625" customWidth="1"/>
    <col min="11" max="11" width="9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26.85546875" customWidth="1"/>
    <col min="18" max="18" width="1.28515625" customWidth="1"/>
    <col min="19" max="19" width="0.28515625" customWidth="1"/>
  </cols>
  <sheetData>
    <row r="1" spans="1:18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29"/>
    </row>
    <row r="2" spans="1:18" ht="21.75" customHeight="1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/>
    <row r="5" spans="1:18" ht="25.5" customHeight="1">
      <c r="A5" s="71" t="s">
        <v>69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</row>
    <row r="6" spans="1:18" ht="14.45" customHeight="1">
      <c r="A6" s="72" t="s">
        <v>42</v>
      </c>
      <c r="C6" s="72" t="s">
        <v>50</v>
      </c>
      <c r="D6" s="72"/>
      <c r="E6" s="72"/>
      <c r="F6" s="72"/>
      <c r="G6" s="72"/>
      <c r="H6" s="72"/>
      <c r="I6" s="72"/>
      <c r="K6" s="72" t="s">
        <v>51</v>
      </c>
      <c r="L6" s="72"/>
      <c r="M6" s="72"/>
      <c r="N6" s="72"/>
      <c r="O6" s="72"/>
      <c r="P6" s="72"/>
      <c r="Q6" s="72"/>
      <c r="R6" s="72"/>
    </row>
    <row r="7" spans="1:18" ht="29.1" customHeight="1">
      <c r="A7" s="72"/>
      <c r="C7" s="10" t="s">
        <v>12</v>
      </c>
      <c r="D7" s="3"/>
      <c r="E7" s="10" t="s">
        <v>14</v>
      </c>
      <c r="F7" s="3"/>
      <c r="G7" s="10" t="s">
        <v>67</v>
      </c>
      <c r="H7" s="3"/>
      <c r="I7" s="10" t="s">
        <v>70</v>
      </c>
      <c r="K7" s="10" t="s">
        <v>12</v>
      </c>
      <c r="L7" s="3"/>
      <c r="M7" s="10" t="s">
        <v>14</v>
      </c>
      <c r="N7" s="3"/>
      <c r="O7" s="10" t="s">
        <v>67</v>
      </c>
      <c r="P7" s="3"/>
      <c r="Q7" s="89" t="s">
        <v>70</v>
      </c>
      <c r="R7" s="89"/>
    </row>
    <row r="8" spans="1:18" ht="21.75" customHeight="1">
      <c r="A8" s="5" t="s">
        <v>20</v>
      </c>
      <c r="B8" s="13"/>
      <c r="C8" s="15">
        <v>7975</v>
      </c>
      <c r="D8" s="13"/>
      <c r="E8" s="15">
        <v>87301120765</v>
      </c>
      <c r="F8" s="13"/>
      <c r="G8" s="15">
        <v>98484058004</v>
      </c>
      <c r="H8" s="13"/>
      <c r="I8" s="15">
        <f>E8-G8</f>
        <v>-11182937239</v>
      </c>
      <c r="J8" s="13"/>
      <c r="K8" s="15">
        <v>7975</v>
      </c>
      <c r="L8" s="13"/>
      <c r="M8" s="15">
        <v>87301120765</v>
      </c>
      <c r="N8" s="13"/>
      <c r="O8" s="15">
        <v>98484058004</v>
      </c>
      <c r="P8" s="13"/>
      <c r="Q8" s="15">
        <f>M8-O8</f>
        <v>-11182937239</v>
      </c>
      <c r="R8" s="27"/>
    </row>
    <row r="9" spans="1:18" ht="21.75" customHeight="1">
      <c r="A9" s="6" t="s">
        <v>19</v>
      </c>
      <c r="B9" s="13"/>
      <c r="C9" s="16">
        <v>100000</v>
      </c>
      <c r="D9" s="13"/>
      <c r="E9" s="16">
        <v>363625200000</v>
      </c>
      <c r="F9" s="13"/>
      <c r="G9" s="16">
        <v>463783004312</v>
      </c>
      <c r="H9" s="13"/>
      <c r="I9" s="16">
        <f>E9-G9</f>
        <v>-100157804312</v>
      </c>
      <c r="J9" s="13"/>
      <c r="K9" s="16">
        <v>100000</v>
      </c>
      <c r="L9" s="13"/>
      <c r="M9" s="16">
        <v>363625200000</v>
      </c>
      <c r="N9" s="13"/>
      <c r="O9" s="16">
        <v>426156769796</v>
      </c>
      <c r="P9" s="13"/>
      <c r="Q9" s="16">
        <f>M9-O9</f>
        <v>-62531569796</v>
      </c>
      <c r="R9" s="30"/>
    </row>
    <row r="10" spans="1:18" ht="21.75" customHeight="1">
      <c r="A10" s="6" t="s">
        <v>18</v>
      </c>
      <c r="B10" s="13"/>
      <c r="C10" s="16">
        <v>1857125</v>
      </c>
      <c r="D10" s="13"/>
      <c r="E10" s="16">
        <v>38887462167642</v>
      </c>
      <c r="F10" s="13"/>
      <c r="G10" s="16">
        <v>47676017484332</v>
      </c>
      <c r="H10" s="13"/>
      <c r="I10" s="16">
        <f>E10-G10</f>
        <v>-8788555316690</v>
      </c>
      <c r="J10" s="13"/>
      <c r="K10" s="16">
        <v>1857125</v>
      </c>
      <c r="L10" s="13"/>
      <c r="M10" s="16">
        <v>38887462167642</v>
      </c>
      <c r="N10" s="13"/>
      <c r="O10" s="16">
        <v>31527324105104</v>
      </c>
      <c r="P10" s="13"/>
      <c r="Q10" s="16">
        <f>M10-O10</f>
        <v>7360138062538</v>
      </c>
      <c r="R10" s="30"/>
    </row>
    <row r="11" spans="1:18" ht="21.75" customHeight="1">
      <c r="A11" s="7" t="s">
        <v>21</v>
      </c>
      <c r="B11" s="13"/>
      <c r="C11" s="17">
        <v>818</v>
      </c>
      <c r="D11" s="13"/>
      <c r="E11" s="17">
        <v>7026396639</v>
      </c>
      <c r="F11" s="13"/>
      <c r="G11" s="17">
        <v>9995330058</v>
      </c>
      <c r="H11" s="13"/>
      <c r="I11" s="17">
        <f>E11-G11</f>
        <v>-2968933419</v>
      </c>
      <c r="J11" s="13"/>
      <c r="K11" s="17">
        <v>818</v>
      </c>
      <c r="L11" s="13"/>
      <c r="M11" s="17">
        <v>7026396639</v>
      </c>
      <c r="N11" s="13"/>
      <c r="O11" s="17">
        <v>9995330058</v>
      </c>
      <c r="P11" s="13"/>
      <c r="Q11" s="17">
        <f>M11-O11</f>
        <v>-2968933419</v>
      </c>
      <c r="R11" s="31"/>
    </row>
    <row r="12" spans="1:18" s="93" customFormat="1" ht="21.75" customHeight="1">
      <c r="A12" s="57" t="s">
        <v>22</v>
      </c>
      <c r="B12" s="95"/>
      <c r="C12" s="18"/>
      <c r="D12" s="95"/>
      <c r="E12" s="18">
        <f>SUM(E8:E11)</f>
        <v>39345414885046</v>
      </c>
      <c r="F12" s="95"/>
      <c r="G12" s="18">
        <f>SUM(G8:G11)</f>
        <v>48248279876706</v>
      </c>
      <c r="H12" s="95"/>
      <c r="I12" s="18">
        <f>SUM(I8:I11)</f>
        <v>-8902864991660</v>
      </c>
      <c r="J12" s="95"/>
      <c r="K12" s="18"/>
      <c r="L12" s="95"/>
      <c r="M12" s="18">
        <f>SUM(M8:M11)</f>
        <v>39345414885046</v>
      </c>
      <c r="N12" s="95"/>
      <c r="O12" s="18">
        <f>SUM(O8:O11)</f>
        <v>32061960262962</v>
      </c>
      <c r="P12" s="95"/>
      <c r="Q12" s="18">
        <f>SUM(Q8:Q11)</f>
        <v>7283454622084</v>
      </c>
      <c r="R12" s="28"/>
    </row>
    <row r="13" spans="1:18" s="93" customFormat="1"/>
    <row r="14" spans="1:18" s="93" customFormat="1"/>
    <row r="15" spans="1:18" s="93" customFormat="1"/>
    <row r="16" spans="1:18" s="93" customFormat="1">
      <c r="G16" s="94"/>
    </row>
    <row r="17" spans="3:20" s="93" customFormat="1"/>
    <row r="18" spans="3:20" s="93" customFormat="1"/>
    <row r="19" spans="3:20" s="93" customFormat="1">
      <c r="Q19" s="94"/>
      <c r="T19" s="94"/>
    </row>
    <row r="20" spans="3:20" s="93" customFormat="1">
      <c r="C20" s="94"/>
      <c r="D20" s="94"/>
      <c r="E20" s="94"/>
      <c r="G20" s="94"/>
      <c r="I20" s="94"/>
      <c r="Q20" s="94"/>
      <c r="T20" s="94"/>
    </row>
    <row r="21" spans="3:20" s="93" customFormat="1">
      <c r="C21" s="94"/>
      <c r="D21" s="94"/>
      <c r="E21" s="94"/>
      <c r="G21" s="94"/>
      <c r="I21" s="94"/>
      <c r="Q21" s="94"/>
      <c r="T21" s="94"/>
    </row>
    <row r="22" spans="3:20" s="93" customFormat="1">
      <c r="C22" s="94"/>
      <c r="D22" s="94"/>
      <c r="E22" s="94"/>
      <c r="G22" s="94"/>
      <c r="I22" s="94"/>
      <c r="Q22" s="94"/>
      <c r="T22" s="94"/>
    </row>
    <row r="23" spans="3:20" s="93" customFormat="1">
      <c r="C23" s="94"/>
      <c r="D23" s="94"/>
      <c r="E23" s="94"/>
      <c r="G23" s="94"/>
      <c r="I23" s="94"/>
      <c r="Q23" s="94"/>
    </row>
    <row r="24" spans="3:20" s="93" customFormat="1">
      <c r="Q24" s="94"/>
    </row>
    <row r="25" spans="3:20" s="93" customFormat="1"/>
    <row r="26" spans="3:20" s="93" customFormat="1"/>
    <row r="27" spans="3:20" s="93" customFormat="1">
      <c r="E27" s="94"/>
      <c r="G27" s="96"/>
    </row>
    <row r="28" spans="3:20" s="93" customFormat="1">
      <c r="E28" s="94"/>
      <c r="G28" s="94"/>
    </row>
    <row r="29" spans="3:20" s="93" customFormat="1">
      <c r="E29" s="94"/>
      <c r="G29" s="94"/>
    </row>
    <row r="30" spans="3:20" s="93" customFormat="1">
      <c r="E30" s="94"/>
      <c r="G30" s="94"/>
    </row>
    <row r="31" spans="3:20" s="93" customFormat="1"/>
    <row r="32" spans="3:20" s="93" customFormat="1"/>
    <row r="33" s="93" customFormat="1"/>
    <row r="34" s="93" customFormat="1"/>
    <row r="35" s="93" customFormat="1"/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E17"/>
  <sheetViews>
    <sheetView showGridLines="0" rightToLeft="1" view="pageBreakPreview" zoomScale="84" zoomScaleNormal="100" zoomScaleSheetLayoutView="84" workbookViewId="0">
      <selection activeCell="A8" sqref="A8:C8"/>
    </sheetView>
  </sheetViews>
  <sheetFormatPr defaultRowHeight="12.75"/>
  <cols>
    <col min="1" max="2" width="2.5703125" customWidth="1"/>
    <col min="3" max="3" width="78.42578125" customWidth="1"/>
    <col min="4" max="5" width="1.28515625" customWidth="1"/>
    <col min="6" max="6" width="9.85546875" style="13" bestFit="1" customWidth="1"/>
    <col min="7" max="7" width="1.28515625" style="13" customWidth="1"/>
    <col min="8" max="8" width="20.42578125" style="13" bestFit="1" customWidth="1"/>
    <col min="9" max="9" width="1.28515625" style="13" customWidth="1"/>
    <col min="10" max="10" width="20.42578125" style="13" bestFit="1" customWidth="1"/>
    <col min="11" max="11" width="1.28515625" style="13" customWidth="1"/>
    <col min="12" max="12" width="8.28515625" style="13" bestFit="1" customWidth="1"/>
    <col min="13" max="13" width="1.28515625" style="13" customWidth="1"/>
    <col min="14" max="14" width="17.7109375" style="13" bestFit="1" customWidth="1"/>
    <col min="15" max="15" width="1.28515625" style="13" customWidth="1"/>
    <col min="16" max="16" width="7.85546875" style="13" bestFit="1" customWidth="1"/>
    <col min="17" max="17" width="1.28515625" style="13" customWidth="1"/>
    <col min="18" max="18" width="17.5703125" style="13" bestFit="1" customWidth="1"/>
    <col min="19" max="19" width="1.28515625" style="13" customWidth="1"/>
    <col min="20" max="20" width="9.85546875" style="13" bestFit="1" customWidth="1"/>
    <col min="21" max="21" width="1.28515625" style="13" customWidth="1"/>
    <col min="22" max="22" width="16.140625" style="13" bestFit="1" customWidth="1"/>
    <col min="23" max="23" width="1.28515625" style="13" customWidth="1"/>
    <col min="24" max="24" width="19" style="13" bestFit="1" customWidth="1"/>
    <col min="25" max="25" width="1.28515625" style="13" customWidth="1"/>
    <col min="26" max="26" width="19" style="13" bestFit="1" customWidth="1"/>
    <col min="27" max="27" width="1.28515625" style="13" customWidth="1"/>
    <col min="28" max="28" width="18.28515625" style="13" bestFit="1" customWidth="1"/>
    <col min="29" max="29" width="0.28515625" customWidth="1"/>
    <col min="31" max="31" width="17.85546875" bestFit="1" customWidth="1"/>
  </cols>
  <sheetData>
    <row r="1" spans="1:31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31" ht="21.7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31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31" ht="24" customHeight="1">
      <c r="A4" s="1" t="s">
        <v>3</v>
      </c>
      <c r="B4" s="71" t="s">
        <v>4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31" ht="26.25" customHeight="1">
      <c r="A5" s="71" t="s">
        <v>5</v>
      </c>
      <c r="B5" s="71"/>
      <c r="C5" s="71" t="s">
        <v>71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31" ht="21" customHeight="1">
      <c r="F6" s="72" t="s">
        <v>6</v>
      </c>
      <c r="G6" s="72"/>
      <c r="H6" s="72"/>
      <c r="I6" s="72"/>
      <c r="J6" s="72"/>
      <c r="L6" s="72" t="s">
        <v>7</v>
      </c>
      <c r="M6" s="72"/>
      <c r="N6" s="72"/>
      <c r="O6" s="72"/>
      <c r="P6" s="72"/>
      <c r="Q6" s="72"/>
      <c r="R6" s="72"/>
      <c r="T6" s="72" t="s">
        <v>8</v>
      </c>
      <c r="U6" s="72"/>
      <c r="V6" s="72"/>
      <c r="W6" s="72"/>
      <c r="X6" s="72"/>
      <c r="Y6" s="72"/>
      <c r="Z6" s="72"/>
      <c r="AA6" s="72"/>
      <c r="AB6" s="72"/>
    </row>
    <row r="7" spans="1:31" ht="17.25" customHeight="1">
      <c r="F7" s="14"/>
      <c r="G7" s="14"/>
      <c r="H7" s="14"/>
      <c r="I7" s="14"/>
      <c r="J7" s="14"/>
      <c r="L7" s="73" t="s">
        <v>9</v>
      </c>
      <c r="M7" s="73"/>
      <c r="N7" s="73"/>
      <c r="O7" s="14"/>
      <c r="P7" s="73" t="s">
        <v>10</v>
      </c>
      <c r="Q7" s="73"/>
      <c r="R7" s="73"/>
      <c r="T7" s="14"/>
      <c r="U7" s="14"/>
      <c r="V7" s="14"/>
      <c r="W7" s="14"/>
      <c r="X7" s="14"/>
      <c r="Y7" s="14"/>
      <c r="Z7" s="14"/>
      <c r="AA7" s="14"/>
      <c r="AB7" s="14"/>
    </row>
    <row r="8" spans="1:31" ht="21" customHeight="1">
      <c r="A8" s="72" t="s">
        <v>11</v>
      </c>
      <c r="B8" s="72"/>
      <c r="C8" s="72"/>
      <c r="E8" s="72" t="s">
        <v>12</v>
      </c>
      <c r="F8" s="72"/>
      <c r="H8" s="2" t="s">
        <v>13</v>
      </c>
      <c r="J8" s="2" t="s">
        <v>14</v>
      </c>
      <c r="L8" s="4" t="s">
        <v>12</v>
      </c>
      <c r="M8" s="14"/>
      <c r="N8" s="4" t="s">
        <v>13</v>
      </c>
      <c r="P8" s="4" t="s">
        <v>12</v>
      </c>
      <c r="Q8" s="14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31" ht="21.75" customHeight="1">
      <c r="A9" s="74" t="s">
        <v>18</v>
      </c>
      <c r="B9" s="74"/>
      <c r="C9" s="74"/>
      <c r="E9" s="75">
        <v>1722824</v>
      </c>
      <c r="F9" s="75"/>
      <c r="H9" s="15">
        <v>23453316404841</v>
      </c>
      <c r="J9" s="15">
        <v>43878221782333.102</v>
      </c>
      <c r="L9" s="15">
        <v>202001</v>
      </c>
      <c r="N9" s="15">
        <v>4941162091952</v>
      </c>
      <c r="P9" s="15">
        <v>-67700</v>
      </c>
      <c r="R9" s="15">
        <v>1485967034186</v>
      </c>
      <c r="T9" s="15">
        <f>E9+L9+P9</f>
        <v>1857125</v>
      </c>
      <c r="V9" s="15">
        <v>20989980</v>
      </c>
      <c r="X9" s="15">
        <v>27403229581148</v>
      </c>
      <c r="Z9" s="15">
        <v>38887462167642</v>
      </c>
      <c r="AB9" s="22">
        <f>Z9/AE10</f>
        <v>0.98781923801630489</v>
      </c>
    </row>
    <row r="10" spans="1:31" ht="21.75" customHeight="1">
      <c r="A10" s="76" t="s">
        <v>19</v>
      </c>
      <c r="B10" s="76"/>
      <c r="C10" s="76"/>
      <c r="E10" s="77">
        <v>50000</v>
      </c>
      <c r="F10" s="77"/>
      <c r="H10" s="16">
        <v>225345115884</v>
      </c>
      <c r="J10" s="16">
        <v>262971350400</v>
      </c>
      <c r="L10" s="16">
        <v>50000</v>
      </c>
      <c r="N10" s="16">
        <v>200811653912</v>
      </c>
      <c r="P10" s="16">
        <v>0</v>
      </c>
      <c r="R10" s="16">
        <v>0</v>
      </c>
      <c r="T10" s="16">
        <f>E10+L10+P10</f>
        <v>100000</v>
      </c>
      <c r="V10" s="16">
        <v>3645000</v>
      </c>
      <c r="X10" s="16">
        <v>426156769796</v>
      </c>
      <c r="Z10" s="16">
        <v>363625200000</v>
      </c>
      <c r="AB10" s="24">
        <f>Z10/$AE$10</f>
        <v>9.2368066200630358E-3</v>
      </c>
      <c r="AE10" s="39">
        <v>39366982005467</v>
      </c>
    </row>
    <row r="11" spans="1:31" ht="21.75" customHeight="1">
      <c r="A11" s="76" t="s">
        <v>20</v>
      </c>
      <c r="B11" s="76"/>
      <c r="C11" s="76"/>
      <c r="E11" s="77">
        <v>0</v>
      </c>
      <c r="F11" s="77"/>
      <c r="H11" s="16">
        <v>0</v>
      </c>
      <c r="J11" s="16">
        <v>0</v>
      </c>
      <c r="L11" s="16">
        <v>7975</v>
      </c>
      <c r="N11" s="16">
        <v>98484058004</v>
      </c>
      <c r="P11" s="16">
        <v>0</v>
      </c>
      <c r="R11" s="16">
        <v>0</v>
      </c>
      <c r="T11" s="16">
        <f>E11+L11+P11</f>
        <v>7975</v>
      </c>
      <c r="V11" s="16">
        <v>10960001</v>
      </c>
      <c r="X11" s="16">
        <v>98484058004</v>
      </c>
      <c r="Z11" s="16">
        <v>87301120765.429993</v>
      </c>
      <c r="AB11" s="24">
        <f t="shared" ref="AB11:AB12" si="0">Z11/$AE$10</f>
        <v>2.217622899141881E-3</v>
      </c>
    </row>
    <row r="12" spans="1:31" ht="21.75" customHeight="1">
      <c r="A12" s="78" t="s">
        <v>21</v>
      </c>
      <c r="B12" s="78"/>
      <c r="C12" s="78"/>
      <c r="D12" s="8"/>
      <c r="E12" s="77">
        <v>0</v>
      </c>
      <c r="F12" s="79"/>
      <c r="H12" s="17">
        <v>0</v>
      </c>
      <c r="J12" s="17">
        <v>0</v>
      </c>
      <c r="L12" s="17">
        <v>818</v>
      </c>
      <c r="N12" s="17">
        <v>9995330058</v>
      </c>
      <c r="P12" s="17">
        <v>0</v>
      </c>
      <c r="R12" s="17">
        <v>0</v>
      </c>
      <c r="T12" s="17">
        <f>E12+L12+P12</f>
        <v>818</v>
      </c>
      <c r="V12" s="17">
        <v>8600047</v>
      </c>
      <c r="X12" s="17">
        <v>9995330058</v>
      </c>
      <c r="Z12" s="17">
        <v>7026396639.8648005</v>
      </c>
      <c r="AB12" s="24">
        <f t="shared" si="0"/>
        <v>1.7848451371987382E-4</v>
      </c>
    </row>
    <row r="13" spans="1:31" s="43" customFormat="1" ht="21.75" customHeight="1">
      <c r="A13" s="80" t="s">
        <v>22</v>
      </c>
      <c r="B13" s="80"/>
      <c r="C13" s="80"/>
      <c r="D13" s="80"/>
      <c r="E13" s="40"/>
      <c r="F13" s="41"/>
      <c r="G13" s="40"/>
      <c r="H13" s="41">
        <f>SUM(H9:H12)</f>
        <v>23678661520725</v>
      </c>
      <c r="I13" s="40"/>
      <c r="J13" s="41">
        <f>SUM(J9:J12)</f>
        <v>44141193132733.102</v>
      </c>
      <c r="K13" s="40"/>
      <c r="L13" s="41"/>
      <c r="M13" s="40"/>
      <c r="N13" s="41">
        <f>SUM(N9:N12)</f>
        <v>5250453133926</v>
      </c>
      <c r="O13" s="40"/>
      <c r="P13" s="41"/>
      <c r="Q13" s="40"/>
      <c r="R13" s="41">
        <f>SUM(R9:R12)</f>
        <v>1485967034186</v>
      </c>
      <c r="S13" s="40"/>
      <c r="T13" s="41"/>
      <c r="U13" s="40"/>
      <c r="V13" s="41"/>
      <c r="W13" s="40"/>
      <c r="X13" s="41">
        <f>SUM(X9:X12)</f>
        <v>27937865739006</v>
      </c>
      <c r="Y13" s="40"/>
      <c r="Z13" s="41">
        <f>SUM(Z9:Z12)</f>
        <v>39345414885047.297</v>
      </c>
      <c r="AA13" s="40"/>
      <c r="AB13" s="42">
        <f>SUM(AB9:AB12)</f>
        <v>0.99945215204922955</v>
      </c>
    </row>
    <row r="15" spans="1:31">
      <c r="H15" s="36"/>
      <c r="I15" s="36"/>
      <c r="J15" s="36"/>
    </row>
    <row r="17" spans="8:10">
      <c r="H17" s="36"/>
      <c r="I17" s="36"/>
      <c r="J17" s="36"/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79998168889431442"/>
    <pageSetUpPr fitToPage="1"/>
  </sheetPr>
  <dimension ref="A1:AW12"/>
  <sheetViews>
    <sheetView showGridLines="0" rightToLeft="1" view="pageBreakPreview" zoomScale="87" zoomScaleNormal="100" zoomScaleSheetLayoutView="87" workbookViewId="0">
      <selection activeCell="AO8" sqref="AO8:AQ8"/>
    </sheetView>
  </sheetViews>
  <sheetFormatPr defaultRowHeight="12.75"/>
  <cols>
    <col min="1" max="1" width="109.140625" bestFit="1" customWidth="1"/>
    <col min="2" max="2" width="1.28515625" customWidth="1"/>
    <col min="3" max="3" width="13" bestFit="1" customWidth="1"/>
    <col min="4" max="4" width="1.28515625" customWidth="1"/>
    <col min="5" max="5" width="14.42578125" bestFit="1" customWidth="1"/>
    <col min="6" max="6" width="1.28515625" customWidth="1"/>
    <col min="7" max="7" width="8.85546875" customWidth="1"/>
    <col min="8" max="8" width="1.28515625" customWidth="1"/>
    <col min="9" max="9" width="10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11.42578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5.140625" customWidth="1"/>
    <col min="46" max="47" width="1.28515625" customWidth="1"/>
    <col min="48" max="48" width="14.5703125" bestFit="1" customWidth="1"/>
    <col min="49" max="49" width="7.7109375" customWidth="1"/>
    <col min="50" max="50" width="0.28515625" customWidth="1"/>
  </cols>
  <sheetData>
    <row r="1" spans="1:49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5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7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4.45" customHeight="1"/>
    <row r="5" spans="1:49" s="59" customFormat="1" ht="36" customHeight="1">
      <c r="A5" s="81" t="s">
        <v>26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</row>
    <row r="6" spans="1:49" s="60" customFormat="1" ht="14.45" customHeight="1">
      <c r="C6" s="83" t="s">
        <v>6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Y6" s="83" t="s">
        <v>8</v>
      </c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</row>
    <row r="7" spans="1:49" s="60" customFormat="1" ht="22.5" customHeight="1">
      <c r="A7" s="61" t="s">
        <v>23</v>
      </c>
      <c r="C7" s="62" t="s">
        <v>27</v>
      </c>
      <c r="D7" s="63"/>
      <c r="E7" s="62" t="s">
        <v>28</v>
      </c>
      <c r="F7" s="63"/>
      <c r="G7" s="84" t="s">
        <v>29</v>
      </c>
      <c r="H7" s="84"/>
      <c r="I7" s="84"/>
      <c r="J7" s="63"/>
      <c r="K7" s="84" t="s">
        <v>30</v>
      </c>
      <c r="L7" s="84"/>
      <c r="M7" s="84"/>
      <c r="N7" s="63"/>
      <c r="O7" s="84" t="s">
        <v>24</v>
      </c>
      <c r="P7" s="84"/>
      <c r="Q7" s="84"/>
      <c r="R7" s="63"/>
      <c r="S7" s="84" t="s">
        <v>25</v>
      </c>
      <c r="T7" s="84"/>
      <c r="U7" s="84"/>
      <c r="V7" s="84"/>
      <c r="W7" s="84"/>
      <c r="Y7" s="84" t="s">
        <v>27</v>
      </c>
      <c r="Z7" s="84"/>
      <c r="AA7" s="84"/>
      <c r="AB7" s="84"/>
      <c r="AC7" s="84"/>
      <c r="AD7" s="63"/>
      <c r="AE7" s="84" t="s">
        <v>28</v>
      </c>
      <c r="AF7" s="84"/>
      <c r="AG7" s="84"/>
      <c r="AH7" s="84"/>
      <c r="AI7" s="84"/>
      <c r="AJ7" s="63"/>
      <c r="AK7" s="84" t="s">
        <v>29</v>
      </c>
      <c r="AL7" s="84"/>
      <c r="AM7" s="84"/>
      <c r="AN7" s="63"/>
      <c r="AO7" s="84" t="s">
        <v>30</v>
      </c>
      <c r="AP7" s="84"/>
      <c r="AQ7" s="84"/>
      <c r="AR7" s="63"/>
      <c r="AS7" s="84" t="s">
        <v>24</v>
      </c>
      <c r="AT7" s="84"/>
      <c r="AU7" s="63"/>
      <c r="AV7" s="62" t="s">
        <v>25</v>
      </c>
    </row>
    <row r="8" spans="1:49" s="60" customFormat="1" ht="26.25" customHeight="1">
      <c r="A8" s="64" t="s">
        <v>20</v>
      </c>
      <c r="C8" s="65" t="s">
        <v>31</v>
      </c>
      <c r="D8" s="66"/>
      <c r="E8" s="65" t="s">
        <v>32</v>
      </c>
      <c r="F8" s="66"/>
      <c r="G8" s="82" t="s">
        <v>32</v>
      </c>
      <c r="H8" s="82"/>
      <c r="I8" s="82"/>
      <c r="J8" s="66"/>
      <c r="K8" s="85">
        <v>0</v>
      </c>
      <c r="L8" s="85"/>
      <c r="M8" s="85"/>
      <c r="N8" s="66"/>
      <c r="O8" s="85">
        <v>0</v>
      </c>
      <c r="P8" s="85"/>
      <c r="Q8" s="85"/>
      <c r="R8" s="66"/>
      <c r="S8" s="82" t="s">
        <v>32</v>
      </c>
      <c r="T8" s="82"/>
      <c r="U8" s="82"/>
      <c r="V8" s="82"/>
      <c r="W8" s="82"/>
      <c r="X8" s="66"/>
      <c r="Y8" s="82" t="s">
        <v>31</v>
      </c>
      <c r="Z8" s="82"/>
      <c r="AA8" s="82"/>
      <c r="AB8" s="82"/>
      <c r="AC8" s="82"/>
      <c r="AD8" s="66"/>
      <c r="AE8" s="82" t="s">
        <v>33</v>
      </c>
      <c r="AF8" s="82"/>
      <c r="AG8" s="82"/>
      <c r="AH8" s="82"/>
      <c r="AI8" s="82"/>
      <c r="AJ8" s="66"/>
      <c r="AK8" s="82" t="s">
        <v>32</v>
      </c>
      <c r="AL8" s="82"/>
      <c r="AM8" s="82"/>
      <c r="AN8" s="66"/>
      <c r="AO8" s="85">
        <v>7975</v>
      </c>
      <c r="AP8" s="85"/>
      <c r="AQ8" s="85"/>
      <c r="AR8" s="66"/>
      <c r="AS8" s="85">
        <v>14000000</v>
      </c>
      <c r="AT8" s="85"/>
      <c r="AU8" s="66"/>
      <c r="AV8" s="65" t="s">
        <v>85</v>
      </c>
    </row>
    <row r="9" spans="1:49" s="60" customFormat="1" ht="24.75" customHeight="1">
      <c r="A9" s="67" t="s">
        <v>21</v>
      </c>
      <c r="C9" s="68" t="s">
        <v>31</v>
      </c>
      <c r="D9" s="66"/>
      <c r="E9" s="68" t="s">
        <v>32</v>
      </c>
      <c r="F9" s="66"/>
      <c r="G9" s="86" t="s">
        <v>32</v>
      </c>
      <c r="H9" s="86"/>
      <c r="I9" s="86"/>
      <c r="J9" s="66"/>
      <c r="K9" s="87">
        <v>0</v>
      </c>
      <c r="L9" s="87"/>
      <c r="M9" s="87"/>
      <c r="N9" s="66"/>
      <c r="O9" s="87">
        <v>0</v>
      </c>
      <c r="P9" s="87"/>
      <c r="Q9" s="87"/>
      <c r="R9" s="66"/>
      <c r="S9" s="86" t="s">
        <v>32</v>
      </c>
      <c r="T9" s="86"/>
      <c r="U9" s="86"/>
      <c r="V9" s="86"/>
      <c r="W9" s="86"/>
      <c r="X9" s="66"/>
      <c r="Y9" s="86" t="s">
        <v>31</v>
      </c>
      <c r="Z9" s="86"/>
      <c r="AA9" s="86"/>
      <c r="AB9" s="86"/>
      <c r="AC9" s="86"/>
      <c r="AD9" s="66"/>
      <c r="AE9" s="86" t="s">
        <v>33</v>
      </c>
      <c r="AF9" s="86"/>
      <c r="AG9" s="86"/>
      <c r="AH9" s="86"/>
      <c r="AI9" s="86"/>
      <c r="AJ9" s="66"/>
      <c r="AK9" s="86" t="s">
        <v>32</v>
      </c>
      <c r="AL9" s="86"/>
      <c r="AM9" s="86"/>
      <c r="AN9" s="66"/>
      <c r="AO9" s="87">
        <v>818</v>
      </c>
      <c r="AP9" s="87"/>
      <c r="AQ9" s="87"/>
      <c r="AR9" s="66"/>
      <c r="AS9" s="87">
        <v>18000000</v>
      </c>
      <c r="AT9" s="87"/>
      <c r="AU9" s="66"/>
      <c r="AV9" s="68" t="s">
        <v>85</v>
      </c>
    </row>
    <row r="10" spans="1:49" ht="21.75" customHeight="1"/>
    <row r="11" spans="1:49" ht="21.75" customHeight="1"/>
    <row r="12" spans="1:49" ht="21.75" customHeight="1"/>
  </sheetData>
  <mergeCells count="33">
    <mergeCell ref="AE9:AI9"/>
    <mergeCell ref="AK9:AM9"/>
    <mergeCell ref="AO9:AQ9"/>
    <mergeCell ref="AS9:AT9"/>
    <mergeCell ref="G8:I8"/>
    <mergeCell ref="K8:M8"/>
    <mergeCell ref="O8:Q8"/>
    <mergeCell ref="G9:I9"/>
    <mergeCell ref="K9:M9"/>
    <mergeCell ref="O9:Q9"/>
    <mergeCell ref="S9:W9"/>
    <mergeCell ref="Y9:AC9"/>
    <mergeCell ref="AS7:AT7"/>
    <mergeCell ref="AE8:AI8"/>
    <mergeCell ref="AK8:AM8"/>
    <mergeCell ref="AO8:AQ8"/>
    <mergeCell ref="AS8:AT8"/>
    <mergeCell ref="A5:AW5"/>
    <mergeCell ref="A1:AW1"/>
    <mergeCell ref="A2:AW2"/>
    <mergeCell ref="A3:AW3"/>
    <mergeCell ref="S8:W8"/>
    <mergeCell ref="Y8:AC8"/>
    <mergeCell ref="C6:W6"/>
    <mergeCell ref="Y6:AV6"/>
    <mergeCell ref="G7:I7"/>
    <mergeCell ref="K7:M7"/>
    <mergeCell ref="O7:Q7"/>
    <mergeCell ref="S7:W7"/>
    <mergeCell ref="Y7:AC7"/>
    <mergeCell ref="AE7:AI7"/>
    <mergeCell ref="AK7:AM7"/>
    <mergeCell ref="AO7:AQ7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0"/>
  <sheetViews>
    <sheetView showGridLines="0" rightToLeft="1" view="pageBreakPreview" zoomScale="96" zoomScaleNormal="100" zoomScaleSheetLayoutView="96" workbookViewId="0">
      <selection activeCell="J9" sqref="J9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9.28515625" bestFit="1" customWidth="1"/>
    <col min="7" max="7" width="1.28515625" customWidth="1"/>
    <col min="8" max="8" width="17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21.7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2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14.45" customHeight="1"/>
    <row r="5" spans="1:12" ht="24" customHeight="1">
      <c r="A5" s="44" t="s">
        <v>75</v>
      </c>
      <c r="B5" s="71" t="s">
        <v>34</v>
      </c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14.45" customHeight="1">
      <c r="D6" s="2" t="s">
        <v>6</v>
      </c>
      <c r="F6" s="72" t="s">
        <v>7</v>
      </c>
      <c r="G6" s="72"/>
      <c r="H6" s="72"/>
      <c r="J6" s="2" t="s">
        <v>8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72" t="s">
        <v>35</v>
      </c>
      <c r="B8" s="72"/>
      <c r="D8" s="2" t="s">
        <v>36</v>
      </c>
      <c r="F8" s="2" t="s">
        <v>37</v>
      </c>
      <c r="H8" s="2" t="s">
        <v>38</v>
      </c>
      <c r="J8" s="2" t="s">
        <v>36</v>
      </c>
      <c r="L8" s="2" t="s">
        <v>17</v>
      </c>
    </row>
    <row r="9" spans="1:12" ht="21.75" customHeight="1">
      <c r="A9" s="88" t="s">
        <v>76</v>
      </c>
      <c r="B9" s="88"/>
      <c r="D9" s="15">
        <v>392964449</v>
      </c>
      <c r="E9" s="13"/>
      <c r="F9" s="19">
        <v>5223878117638</v>
      </c>
      <c r="G9" s="13"/>
      <c r="H9" s="19">
        <v>5223940150000</v>
      </c>
      <c r="I9" s="13"/>
      <c r="J9" s="15">
        <f>D9+F9-H9</f>
        <v>330932087</v>
      </c>
      <c r="K9" s="13"/>
      <c r="L9" s="45">
        <f>J9/سهام!AE10</f>
        <v>8.4063362275025952E-6</v>
      </c>
    </row>
    <row r="10" spans="1:12" ht="21.75" customHeight="1" thickBot="1">
      <c r="A10" s="80" t="s">
        <v>22</v>
      </c>
      <c r="B10" s="80"/>
      <c r="D10" s="41">
        <f>SUM(D9:D9)</f>
        <v>392964449</v>
      </c>
      <c r="E10" s="40"/>
      <c r="F10" s="41">
        <f>SUM(F9:F9)</f>
        <v>5223878117638</v>
      </c>
      <c r="G10" s="40"/>
      <c r="H10" s="41">
        <f>SUM(H9:H9)</f>
        <v>5223940150000</v>
      </c>
      <c r="I10" s="40"/>
      <c r="J10" s="41">
        <f>SUM(J9:J9)</f>
        <v>330932087</v>
      </c>
      <c r="K10" s="40"/>
      <c r="L10" s="46">
        <f>SUM(L9:L9)</f>
        <v>8.4063362275025952E-6</v>
      </c>
    </row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M11"/>
  <sheetViews>
    <sheetView showGridLines="0" rightToLeft="1" view="pageBreakPreview" zoomScale="91" zoomScaleNormal="100" zoomScaleSheetLayoutView="91" workbookViewId="0">
      <selection activeCell="L15" sqref="L1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42578125" bestFit="1" customWidth="1"/>
  </cols>
  <sheetData>
    <row r="1" spans="1:13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3" ht="21.75" customHeight="1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</row>
    <row r="3" spans="1:13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3" ht="14.45" customHeight="1"/>
    <row r="5" spans="1:13" ht="29.1" customHeight="1">
      <c r="A5" s="1" t="s">
        <v>40</v>
      </c>
      <c r="B5" s="71" t="s">
        <v>41</v>
      </c>
      <c r="C5" s="71"/>
      <c r="D5" s="71"/>
      <c r="E5" s="71"/>
      <c r="F5" s="71"/>
      <c r="G5" s="71"/>
      <c r="H5" s="71"/>
      <c r="I5" s="71"/>
      <c r="J5" s="71"/>
    </row>
    <row r="6" spans="1:13" ht="14.45" customHeight="1"/>
    <row r="7" spans="1:13" ht="14.45" customHeight="1">
      <c r="A7" s="72" t="s">
        <v>42</v>
      </c>
      <c r="B7" s="72"/>
      <c r="D7" s="2" t="s">
        <v>43</v>
      </c>
      <c r="F7" s="2" t="s">
        <v>36</v>
      </c>
      <c r="H7" s="2" t="s">
        <v>44</v>
      </c>
      <c r="J7" s="2" t="s">
        <v>45</v>
      </c>
    </row>
    <row r="8" spans="1:13" ht="21.75" customHeight="1">
      <c r="A8" s="74" t="s">
        <v>72</v>
      </c>
      <c r="B8" s="74"/>
      <c r="D8" s="32" t="s">
        <v>46</v>
      </c>
      <c r="E8" s="13"/>
      <c r="F8" s="15">
        <f>'درآمد حاصل از سرمایه گذاری در گ'!J13</f>
        <v>-8560264347427</v>
      </c>
      <c r="G8" s="13"/>
      <c r="H8" s="22">
        <f>M8/M11</f>
        <v>0.99995264461879085</v>
      </c>
      <c r="I8" s="23"/>
      <c r="J8" s="22">
        <f>M8/سهام!$AE$10</f>
        <v>0.21744781823097875</v>
      </c>
      <c r="M8" s="38">
        <f>-F8</f>
        <v>8560264347427</v>
      </c>
    </row>
    <row r="9" spans="1:13" ht="21.75" customHeight="1">
      <c r="A9" s="76" t="s">
        <v>47</v>
      </c>
      <c r="B9" s="76"/>
      <c r="D9" s="33" t="s">
        <v>74</v>
      </c>
      <c r="E9" s="13"/>
      <c r="F9" s="16">
        <f>'درآمد سپرده بانکی'!D9</f>
        <v>1386136</v>
      </c>
      <c r="G9" s="13"/>
      <c r="H9" s="47">
        <f>M9/M11</f>
        <v>1.6191910702126042E-7</v>
      </c>
      <c r="I9" s="23"/>
      <c r="J9" s="91">
        <f>M9/سهام!$AE$10</f>
        <v>3.5210623964201869E-8</v>
      </c>
      <c r="M9" s="38">
        <f>F9</f>
        <v>1386136</v>
      </c>
    </row>
    <row r="10" spans="1:13" ht="21.75" customHeight="1">
      <c r="A10" s="78" t="s">
        <v>48</v>
      </c>
      <c r="B10" s="78"/>
      <c r="D10" s="34" t="s">
        <v>73</v>
      </c>
      <c r="E10" s="13"/>
      <c r="F10" s="17">
        <f>'سایر درآمدها'!D9</f>
        <v>404007643</v>
      </c>
      <c r="G10" s="13"/>
      <c r="H10" s="92">
        <f>M10/M11</f>
        <v>4.719346210207669E-5</v>
      </c>
      <c r="I10" s="23"/>
      <c r="J10" s="90">
        <f>M10/سهام!$AE$10</f>
        <v>1.0262601358262473E-5</v>
      </c>
      <c r="M10" s="38">
        <f>F10</f>
        <v>404007643</v>
      </c>
    </row>
    <row r="11" spans="1:13" ht="21.75" customHeight="1">
      <c r="A11" s="80" t="s">
        <v>22</v>
      </c>
      <c r="B11" s="80"/>
      <c r="D11" s="18"/>
      <c r="E11" s="13"/>
      <c r="F11" s="18">
        <f>SUM(F8:F10)</f>
        <v>-8559858953648</v>
      </c>
      <c r="G11" s="13"/>
      <c r="H11" s="26">
        <f>SUM(H8:H10)</f>
        <v>0.99999999999999989</v>
      </c>
      <c r="I11" s="23"/>
      <c r="J11" s="26">
        <f>SUM(J8:J10)</f>
        <v>0.21745811604296097</v>
      </c>
      <c r="M11" s="38">
        <f>SUM(M8:M10)</f>
        <v>8560669741206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AE15"/>
  <sheetViews>
    <sheetView showGridLines="0" rightToLeft="1" view="pageBreakPreview" topLeftCell="C1" zoomScale="95" zoomScaleNormal="100" zoomScaleSheetLayoutView="95" workbookViewId="0">
      <selection activeCell="W13" sqref="W13"/>
    </sheetView>
  </sheetViews>
  <sheetFormatPr defaultRowHeight="12.75"/>
  <cols>
    <col min="1" max="1" width="5.140625" customWidth="1"/>
    <col min="2" max="2" width="76.7109375" customWidth="1"/>
    <col min="3" max="3" width="1.28515625" customWidth="1"/>
    <col min="4" max="4" width="16" customWidth="1"/>
    <col min="5" max="5" width="1.28515625" customWidth="1"/>
    <col min="6" max="6" width="18.42578125" bestFit="1" customWidth="1"/>
    <col min="7" max="7" width="1.28515625" customWidth="1"/>
    <col min="8" max="8" width="15.85546875" bestFit="1" customWidth="1"/>
    <col min="9" max="9" width="1.28515625" customWidth="1"/>
    <col min="10" max="10" width="18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9.5703125" customWidth="1"/>
    <col min="18" max="18" width="1.28515625" customWidth="1"/>
    <col min="19" max="19" width="19" bestFit="1" customWidth="1"/>
    <col min="20" max="20" width="1.28515625" customWidth="1"/>
    <col min="21" max="21" width="19" bestFit="1" customWidth="1"/>
    <col min="22" max="22" width="1.28515625" customWidth="1"/>
    <col min="23" max="23" width="17.28515625" bestFit="1" customWidth="1"/>
    <col min="24" max="24" width="0.28515625" customWidth="1"/>
    <col min="26" max="26" width="17.28515625" bestFit="1" customWidth="1"/>
    <col min="29" max="29" width="18.42578125" bestFit="1" customWidth="1"/>
  </cols>
  <sheetData>
    <row r="1" spans="1:31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31" ht="21.75" customHeight="1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31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31" ht="14.45" customHeight="1"/>
    <row r="5" spans="1:31" ht="23.25" customHeight="1">
      <c r="A5" s="1" t="s">
        <v>49</v>
      </c>
      <c r="B5" s="71" t="s">
        <v>72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</row>
    <row r="6" spans="1:31" ht="18" customHeight="1">
      <c r="D6" s="72" t="s">
        <v>50</v>
      </c>
      <c r="E6" s="72"/>
      <c r="F6" s="72"/>
      <c r="G6" s="72"/>
      <c r="H6" s="72"/>
      <c r="I6" s="72"/>
      <c r="J6" s="72"/>
      <c r="K6" s="72"/>
      <c r="L6" s="72"/>
      <c r="N6" s="72" t="s">
        <v>51</v>
      </c>
      <c r="O6" s="72"/>
      <c r="P6" s="72"/>
      <c r="Q6" s="72"/>
      <c r="R6" s="72"/>
      <c r="S6" s="72"/>
      <c r="T6" s="72"/>
      <c r="U6" s="72"/>
      <c r="V6" s="72"/>
      <c r="W6" s="72"/>
    </row>
    <row r="7" spans="1:31" ht="14.45" customHeight="1">
      <c r="D7" s="3"/>
      <c r="E7" s="3"/>
      <c r="F7" s="3"/>
      <c r="G7" s="3"/>
      <c r="H7" s="3"/>
      <c r="I7" s="3"/>
      <c r="J7" s="73" t="s">
        <v>22</v>
      </c>
      <c r="K7" s="73"/>
      <c r="L7" s="73"/>
      <c r="N7" s="3"/>
      <c r="O7" s="3"/>
      <c r="P7" s="3"/>
      <c r="Q7" s="3"/>
      <c r="R7" s="3"/>
      <c r="S7" s="3"/>
      <c r="T7" s="3"/>
      <c r="U7" s="73" t="s">
        <v>22</v>
      </c>
      <c r="V7" s="73"/>
      <c r="W7" s="73"/>
      <c r="AC7" s="49"/>
    </row>
    <row r="8" spans="1:31" ht="14.45" customHeight="1">
      <c r="A8" s="72" t="s">
        <v>52</v>
      </c>
      <c r="B8" s="72"/>
      <c r="D8" s="2" t="s">
        <v>53</v>
      </c>
      <c r="F8" s="2" t="s">
        <v>54</v>
      </c>
      <c r="H8" s="2" t="s">
        <v>55</v>
      </c>
      <c r="J8" s="4" t="s">
        <v>36</v>
      </c>
      <c r="K8" s="3"/>
      <c r="L8" s="4" t="s">
        <v>44</v>
      </c>
      <c r="N8" s="2" t="s">
        <v>53</v>
      </c>
      <c r="P8" s="72" t="s">
        <v>54</v>
      </c>
      <c r="Q8" s="72"/>
      <c r="S8" s="2" t="s">
        <v>55</v>
      </c>
      <c r="U8" s="4" t="s">
        <v>36</v>
      </c>
      <c r="V8" s="3"/>
      <c r="W8" s="4" t="s">
        <v>44</v>
      </c>
    </row>
    <row r="9" spans="1:31" ht="21.75" customHeight="1">
      <c r="A9" s="74" t="s">
        <v>18</v>
      </c>
      <c r="B9" s="74"/>
      <c r="D9" s="15">
        <v>0</v>
      </c>
      <c r="E9" s="13"/>
      <c r="F9" s="15">
        <f>'درآمد ناشی از تغییر قیمت اوراق'!I10</f>
        <v>-8788555316690</v>
      </c>
      <c r="G9" s="13"/>
      <c r="H9" s="15">
        <f>'درآمد ناشی از فروش'!I10</f>
        <v>342600644233</v>
      </c>
      <c r="I9" s="13"/>
      <c r="J9" s="15">
        <f>D9+F9+H9</f>
        <v>-8445954672457</v>
      </c>
      <c r="K9" s="13"/>
      <c r="L9" s="22">
        <f>Z9/Z13</f>
        <v>0.986646478387743</v>
      </c>
      <c r="M9" s="13"/>
      <c r="N9" s="15">
        <v>0</v>
      </c>
      <c r="O9" s="13"/>
      <c r="P9" s="75">
        <f>'درآمد ناشی از تغییر قیمت اوراق'!Q10</f>
        <v>7360138062538</v>
      </c>
      <c r="Q9" s="75"/>
      <c r="R9" s="13"/>
      <c r="S9" s="15">
        <f>'درآمد ناشی از فروش'!Q8</f>
        <v>10014782971445</v>
      </c>
      <c r="T9" s="13"/>
      <c r="U9" s="15">
        <f>N9+P9+S9</f>
        <v>17374921033983</v>
      </c>
      <c r="V9" s="13"/>
      <c r="W9" s="22">
        <f>AC9/AC13</f>
        <v>0.99567449105475925</v>
      </c>
      <c r="Z9" s="38">
        <f>-J9</f>
        <v>8445954672457</v>
      </c>
      <c r="AC9" s="38">
        <f>U9</f>
        <v>17374921033983</v>
      </c>
      <c r="AE9" s="50"/>
    </row>
    <row r="10" spans="1:31" ht="21.75" customHeight="1">
      <c r="A10" s="76" t="s">
        <v>19</v>
      </c>
      <c r="B10" s="76"/>
      <c r="D10" s="16">
        <v>0</v>
      </c>
      <c r="E10" s="13"/>
      <c r="F10" s="16">
        <f>'درآمد ناشی از تغییر قیمت اوراق'!I9</f>
        <v>-100157804312</v>
      </c>
      <c r="G10" s="13"/>
      <c r="H10" s="16">
        <v>0</v>
      </c>
      <c r="I10" s="13"/>
      <c r="J10" s="16">
        <f>D10+F10+H10</f>
        <v>-100157804312</v>
      </c>
      <c r="K10" s="13"/>
      <c r="L10" s="24">
        <f>Z10/Z13</f>
        <v>1.1700316748057544E-2</v>
      </c>
      <c r="M10" s="13"/>
      <c r="N10" s="16">
        <v>0</v>
      </c>
      <c r="O10" s="13"/>
      <c r="P10" s="77">
        <f>'درآمد ناشی از تغییر قیمت اوراق'!Q9</f>
        <v>-62531569796</v>
      </c>
      <c r="Q10" s="77"/>
      <c r="R10" s="13"/>
      <c r="S10" s="16" cm="1">
        <f t="array" ref="S10:T10">'درآمد ناشی از فروش'!Q9:R9</f>
        <v>1201566578</v>
      </c>
      <c r="T10" s="13">
        <v>0</v>
      </c>
      <c r="U10" s="16">
        <f>N10+P10+S10</f>
        <v>-61330003218</v>
      </c>
      <c r="V10" s="13"/>
      <c r="W10" s="24">
        <f>AC10/AC13</f>
        <v>3.5145322169254493E-3</v>
      </c>
      <c r="Z10" s="38">
        <f t="shared" ref="Z10:Z12" si="0">-J10</f>
        <v>100157804312</v>
      </c>
      <c r="AC10" s="38">
        <f>-U10</f>
        <v>61330003218</v>
      </c>
      <c r="AE10" s="50"/>
    </row>
    <row r="11" spans="1:31" ht="21.75" customHeight="1">
      <c r="A11" s="76" t="s">
        <v>20</v>
      </c>
      <c r="B11" s="76"/>
      <c r="D11" s="16">
        <v>0</v>
      </c>
      <c r="E11" s="13"/>
      <c r="F11" s="16">
        <f>'درآمد ناشی از تغییر قیمت اوراق'!I8</f>
        <v>-11182937239</v>
      </c>
      <c r="G11" s="13"/>
      <c r="H11" s="16">
        <v>0</v>
      </c>
      <c r="I11" s="13"/>
      <c r="J11" s="16">
        <f>D11+F11+H11</f>
        <v>-11182937239</v>
      </c>
      <c r="K11" s="13"/>
      <c r="L11" s="24">
        <f>Z11/Z13</f>
        <v>1.3063775585810396E-3</v>
      </c>
      <c r="M11" s="13"/>
      <c r="N11" s="16">
        <v>0</v>
      </c>
      <c r="O11" s="13"/>
      <c r="P11" s="77">
        <f>'درآمد ناشی از تغییر قیمت اوراق'!Q8</f>
        <v>-11182937239</v>
      </c>
      <c r="Q11" s="77"/>
      <c r="R11" s="13"/>
      <c r="S11" s="16">
        <v>0</v>
      </c>
      <c r="T11" s="13"/>
      <c r="U11" s="16">
        <f>N11+P11+S11</f>
        <v>-11182937239</v>
      </c>
      <c r="V11" s="13"/>
      <c r="W11" s="24">
        <f>AC11/AC13</f>
        <v>6.4084120567575145E-4</v>
      </c>
      <c r="Z11" s="38">
        <f t="shared" si="0"/>
        <v>11182937239</v>
      </c>
      <c r="AC11" s="38">
        <f>-U11</f>
        <v>11182937239</v>
      </c>
      <c r="AE11" s="50"/>
    </row>
    <row r="12" spans="1:31" ht="21.75" customHeight="1">
      <c r="A12" s="78" t="s">
        <v>21</v>
      </c>
      <c r="B12" s="78"/>
      <c r="D12" s="17">
        <v>0</v>
      </c>
      <c r="E12" s="13"/>
      <c r="F12" s="17">
        <f>'درآمد ناشی از تغییر قیمت اوراق'!I11</f>
        <v>-2968933419</v>
      </c>
      <c r="G12" s="13"/>
      <c r="H12" s="17">
        <v>0</v>
      </c>
      <c r="I12" s="13"/>
      <c r="J12" s="17">
        <f>D12+F12+H12</f>
        <v>-2968933419</v>
      </c>
      <c r="K12" s="13"/>
      <c r="L12" s="25">
        <f>Z12/Z13</f>
        <v>3.4682730561847504E-4</v>
      </c>
      <c r="M12" s="13"/>
      <c r="N12" s="17">
        <v>0</v>
      </c>
      <c r="O12" s="13"/>
      <c r="P12" s="77">
        <f>'درآمد ناشی از تغییر قیمت اوراق'!Q11</f>
        <v>-2968933419</v>
      </c>
      <c r="Q12" s="79"/>
      <c r="R12" s="13"/>
      <c r="S12" s="17">
        <v>0</v>
      </c>
      <c r="T12" s="13"/>
      <c r="U12" s="17">
        <f>N12+P12+S12</f>
        <v>-2968933419</v>
      </c>
      <c r="V12" s="13"/>
      <c r="W12" s="25">
        <f>AC12/AC13</f>
        <v>1.7013552263958932E-4</v>
      </c>
      <c r="Z12" s="38">
        <f t="shared" si="0"/>
        <v>2968933419</v>
      </c>
      <c r="AC12" s="38">
        <f>-U12</f>
        <v>2968933419</v>
      </c>
      <c r="AE12" s="50"/>
    </row>
    <row r="13" spans="1:31" ht="21.75" customHeight="1">
      <c r="A13" s="80" t="s">
        <v>22</v>
      </c>
      <c r="B13" s="80"/>
      <c r="D13" s="18">
        <f>SUM(D9:D12)</f>
        <v>0</v>
      </c>
      <c r="E13" s="13"/>
      <c r="F13" s="18">
        <f>SUM(F9:F12)</f>
        <v>-8902864991660</v>
      </c>
      <c r="G13" s="13"/>
      <c r="H13" s="18">
        <f>SUM(H9:H12)</f>
        <v>342600644233</v>
      </c>
      <c r="I13" s="13"/>
      <c r="J13" s="18">
        <f>SUM(J9:J12)</f>
        <v>-8560264347427</v>
      </c>
      <c r="K13" s="13"/>
      <c r="L13" s="26">
        <f>SUM(L9:L12)</f>
        <v>1</v>
      </c>
      <c r="M13" s="13"/>
      <c r="N13" s="18">
        <f>SUM(N9:N12)</f>
        <v>0</v>
      </c>
      <c r="O13" s="13"/>
      <c r="P13" s="13"/>
      <c r="Q13" s="18">
        <f>SUM(P9:Q12)</f>
        <v>7283454622084</v>
      </c>
      <c r="R13" s="13"/>
      <c r="S13" s="18">
        <f>SUM(S9:S12)</f>
        <v>10015984538023</v>
      </c>
      <c r="T13" s="13"/>
      <c r="U13" s="18">
        <f>SUM(U9:U12)</f>
        <v>17299439160107</v>
      </c>
      <c r="V13" s="13"/>
      <c r="W13" s="26">
        <f>SUM(W9:W12)</f>
        <v>1</v>
      </c>
      <c r="Z13" s="38">
        <f>SUM(Z9:Z12)</f>
        <v>8560264347427</v>
      </c>
      <c r="AC13" s="38">
        <f>SUM(AC9:AC12)</f>
        <v>17450402907859</v>
      </c>
    </row>
    <row r="14" spans="1:31">
      <c r="Z14" s="48"/>
      <c r="AC14" s="38"/>
    </row>
    <row r="15" spans="1:31">
      <c r="F15" s="37"/>
      <c r="AC15" s="38"/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4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Z23"/>
  <sheetViews>
    <sheetView showGridLines="0" rightToLeft="1" view="pageBreakPreview" zoomScale="86" zoomScaleNormal="100" zoomScaleSheetLayoutView="86" workbookViewId="0">
      <selection activeCell="D20" sqref="D20"/>
    </sheetView>
  </sheetViews>
  <sheetFormatPr defaultRowHeight="12.75"/>
  <cols>
    <col min="1" max="1" width="5.140625" customWidth="1"/>
    <col min="2" max="2" width="45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  <col min="18" max="18" width="12.5703125" bestFit="1" customWidth="1"/>
    <col min="23" max="23" width="15.5703125" bestFit="1" customWidth="1"/>
  </cols>
  <sheetData>
    <row r="1" spans="1:26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26" ht="21.75" customHeight="1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</row>
    <row r="3" spans="1:26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26" ht="14.45" customHeight="1"/>
    <row r="5" spans="1:26" ht="33" customHeight="1">
      <c r="A5" s="1" t="s">
        <v>86</v>
      </c>
      <c r="B5" s="71" t="s">
        <v>56</v>
      </c>
      <c r="C5" s="71"/>
      <c r="D5" s="71"/>
      <c r="E5" s="71"/>
      <c r="F5" s="71"/>
      <c r="G5" s="71"/>
      <c r="H5" s="71"/>
      <c r="I5" s="71"/>
      <c r="J5" s="71"/>
    </row>
    <row r="6" spans="1:26" ht="14.45" customHeight="1">
      <c r="D6" s="72" t="s">
        <v>50</v>
      </c>
      <c r="E6" s="72"/>
      <c r="F6" s="72"/>
      <c r="H6" s="72" t="s">
        <v>51</v>
      </c>
      <c r="I6" s="72"/>
      <c r="J6" s="72"/>
    </row>
    <row r="7" spans="1:26" ht="46.5" customHeight="1">
      <c r="A7" s="72" t="s">
        <v>57</v>
      </c>
      <c r="B7" s="72"/>
      <c r="D7" s="10" t="s">
        <v>58</v>
      </c>
      <c r="E7" s="3"/>
      <c r="F7" s="10" t="s">
        <v>59</v>
      </c>
      <c r="H7" s="10" t="s">
        <v>58</v>
      </c>
      <c r="I7" s="3"/>
      <c r="J7" s="10" t="s">
        <v>59</v>
      </c>
    </row>
    <row r="8" spans="1:26" ht="21.75" customHeight="1">
      <c r="A8" s="88" t="s">
        <v>76</v>
      </c>
      <c r="B8" s="88"/>
      <c r="D8" s="19">
        <v>1386136</v>
      </c>
      <c r="E8" s="13"/>
      <c r="F8" s="22">
        <f>D8/R15</f>
        <v>3.8296522529567677E-3</v>
      </c>
      <c r="G8" s="13"/>
      <c r="H8" s="19">
        <v>33196822</v>
      </c>
      <c r="I8" s="13"/>
      <c r="J8" s="22">
        <f>H8/W15</f>
        <v>2.5375847478352107E-3</v>
      </c>
    </row>
    <row r="9" spans="1:26" ht="21.75" customHeight="1" thickBot="1">
      <c r="A9" s="80" t="s">
        <v>22</v>
      </c>
      <c r="B9" s="80"/>
      <c r="D9" s="18">
        <f>SUM(D8:D8)</f>
        <v>1386136</v>
      </c>
      <c r="E9" s="13"/>
      <c r="F9" s="26">
        <f>SUM(F8:F8)</f>
        <v>3.8296522529567677E-3</v>
      </c>
      <c r="G9" s="13"/>
      <c r="H9" s="18">
        <f>SUM(H8:H8)</f>
        <v>33196822</v>
      </c>
      <c r="I9" s="13"/>
      <c r="J9" s="26">
        <f>SUM(J8:J8)</f>
        <v>2.5375847478352107E-3</v>
      </c>
    </row>
    <row r="10" spans="1:26"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>
      <c r="P11" s="48"/>
      <c r="Q11" s="48" t="s">
        <v>77</v>
      </c>
      <c r="R11" s="48"/>
      <c r="S11" s="48"/>
      <c r="T11" s="48"/>
      <c r="U11" s="48"/>
      <c r="V11" s="48" t="s">
        <v>51</v>
      </c>
      <c r="W11" s="48"/>
      <c r="X11" s="48"/>
      <c r="Y11" s="51"/>
      <c r="Z11" s="51"/>
    </row>
    <row r="12" spans="1:26" ht="18.75">
      <c r="P12" s="52"/>
      <c r="Q12" s="52"/>
      <c r="R12" s="52"/>
      <c r="S12" s="52"/>
      <c r="T12" s="52"/>
      <c r="U12" s="52"/>
      <c r="V12" s="52"/>
      <c r="W12" s="52"/>
      <c r="X12" s="52"/>
      <c r="Y12" s="51"/>
      <c r="Z12" s="51"/>
    </row>
    <row r="13" spans="1:26" ht="18.75">
      <c r="P13" s="52" t="s">
        <v>78</v>
      </c>
      <c r="Q13" s="52" t="s">
        <v>79</v>
      </c>
      <c r="R13" s="53">
        <f>سپرده!D9</f>
        <v>392964449</v>
      </c>
      <c r="S13" s="52"/>
      <c r="T13" s="52"/>
      <c r="U13" s="52" t="s">
        <v>78</v>
      </c>
      <c r="V13" s="52" t="s">
        <v>79</v>
      </c>
      <c r="W13" s="53">
        <v>25833176937</v>
      </c>
      <c r="X13" s="52"/>
      <c r="Y13" s="51"/>
      <c r="Z13" s="51"/>
    </row>
    <row r="14" spans="1:26" ht="18.75">
      <c r="P14" s="52"/>
      <c r="Q14" s="52" t="s">
        <v>80</v>
      </c>
      <c r="R14" s="53">
        <f>سپرده!J9</f>
        <v>330932087</v>
      </c>
      <c r="S14" s="52"/>
      <c r="T14" s="52"/>
      <c r="U14" s="52"/>
      <c r="V14" s="52" t="s">
        <v>80</v>
      </c>
      <c r="W14" s="53">
        <f>سپرده!J9</f>
        <v>330932087</v>
      </c>
      <c r="X14" s="52"/>
      <c r="Y14" s="51"/>
      <c r="Z14" s="51"/>
    </row>
    <row r="15" spans="1:26" ht="18.75">
      <c r="P15" s="52"/>
      <c r="Q15" s="52" t="s">
        <v>81</v>
      </c>
      <c r="R15" s="53">
        <f>(R13+R14)/2</f>
        <v>361948268</v>
      </c>
      <c r="S15" s="52"/>
      <c r="T15" s="52"/>
      <c r="U15" s="52"/>
      <c r="V15" s="52" t="s">
        <v>81</v>
      </c>
      <c r="W15" s="53">
        <f>(W13+W14)/2</f>
        <v>13082054512</v>
      </c>
      <c r="X15" s="52"/>
      <c r="Y15" s="51"/>
      <c r="Z15" s="51"/>
    </row>
    <row r="16" spans="1:26" ht="18.75">
      <c r="P16" s="52"/>
      <c r="Q16" s="52"/>
      <c r="R16" s="52"/>
      <c r="S16" s="52"/>
      <c r="T16" s="52"/>
      <c r="U16" s="52"/>
      <c r="V16" s="52"/>
      <c r="W16" s="52"/>
      <c r="X16" s="52"/>
      <c r="Y16" s="51"/>
      <c r="Z16" s="51"/>
    </row>
    <row r="17" spans="16:26" ht="18.75">
      <c r="P17" s="52"/>
      <c r="Q17" s="52"/>
      <c r="R17" s="52"/>
      <c r="S17" s="52"/>
      <c r="T17" s="52"/>
      <c r="U17" s="52"/>
      <c r="V17" s="52"/>
      <c r="W17" s="52"/>
      <c r="X17" s="52"/>
      <c r="Y17" s="51"/>
      <c r="Z17" s="51"/>
    </row>
    <row r="18" spans="16:26" ht="18.75">
      <c r="P18" s="52"/>
      <c r="Q18" s="52"/>
      <c r="R18" s="52"/>
      <c r="S18" s="52"/>
      <c r="T18" s="52"/>
      <c r="U18" s="52"/>
      <c r="V18" s="52"/>
      <c r="W18" s="52"/>
      <c r="X18" s="52"/>
      <c r="Y18" s="51"/>
      <c r="Z18" s="51"/>
    </row>
    <row r="19" spans="16:26" ht="18.75">
      <c r="P19" s="54"/>
      <c r="Q19" s="55"/>
      <c r="R19" s="55"/>
      <c r="S19" s="55"/>
      <c r="T19" s="55"/>
      <c r="U19" s="55"/>
      <c r="V19" s="55"/>
      <c r="W19" s="55"/>
      <c r="X19" s="55"/>
      <c r="Y19" s="51"/>
      <c r="Z19" s="51"/>
    </row>
    <row r="20" spans="16:26" ht="18.75">
      <c r="P20" s="54"/>
      <c r="Q20" s="55"/>
      <c r="R20" s="55"/>
      <c r="S20" s="55"/>
      <c r="T20" s="55"/>
      <c r="U20" s="55"/>
      <c r="V20" s="55"/>
      <c r="W20" s="55"/>
      <c r="X20" s="55"/>
      <c r="Y20" s="51"/>
      <c r="Z20" s="51"/>
    </row>
    <row r="21" spans="16:26" ht="18.75">
      <c r="P21" s="54"/>
      <c r="Q21" s="55"/>
      <c r="R21" s="55"/>
      <c r="S21" s="55"/>
      <c r="T21" s="55"/>
      <c r="U21" s="55"/>
      <c r="V21" s="55"/>
      <c r="W21" s="55"/>
      <c r="X21" s="55"/>
      <c r="Y21" s="51"/>
      <c r="Z21" s="51"/>
    </row>
    <row r="22" spans="16:26" ht="18.75">
      <c r="P22" s="54"/>
      <c r="Q22" s="55"/>
      <c r="R22" s="55"/>
      <c r="S22" s="55"/>
      <c r="T22" s="55"/>
      <c r="U22" s="55"/>
      <c r="V22" s="55"/>
      <c r="W22" s="55"/>
      <c r="X22" s="55"/>
      <c r="Y22" s="51"/>
      <c r="Z22" s="51"/>
    </row>
    <row r="23" spans="16:26">
      <c r="Q23" s="51"/>
      <c r="R23" s="51"/>
      <c r="S23" s="51"/>
      <c r="T23" s="51"/>
      <c r="U23" s="51"/>
      <c r="V23" s="51"/>
      <c r="W23" s="51"/>
      <c r="X23" s="51"/>
      <c r="Y23" s="51"/>
      <c r="Z23" s="51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9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1"/>
  <sheetViews>
    <sheetView showGridLines="0" rightToLeft="1" view="pageBreakPreview" zoomScale="93" zoomScaleNormal="100" zoomScaleSheetLayoutView="93" workbookViewId="0">
      <selection activeCell="I42" sqref="I42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70" t="s">
        <v>0</v>
      </c>
      <c r="B1" s="70"/>
      <c r="C1" s="70"/>
      <c r="D1" s="70"/>
      <c r="E1" s="70"/>
      <c r="F1" s="70"/>
    </row>
    <row r="2" spans="1:6" ht="21.75" customHeight="1">
      <c r="A2" s="70" t="s">
        <v>39</v>
      </c>
      <c r="B2" s="70"/>
      <c r="C2" s="70"/>
      <c r="D2" s="70"/>
      <c r="E2" s="70"/>
      <c r="F2" s="70"/>
    </row>
    <row r="3" spans="1:6" ht="21.75" customHeight="1">
      <c r="A3" s="70" t="s">
        <v>2</v>
      </c>
      <c r="B3" s="70"/>
      <c r="C3" s="70"/>
      <c r="D3" s="70"/>
      <c r="E3" s="70"/>
      <c r="F3" s="70"/>
    </row>
    <row r="4" spans="1:6" ht="14.45" customHeight="1"/>
    <row r="5" spans="1:6" ht="30.75" customHeight="1">
      <c r="A5" s="1" t="s">
        <v>87</v>
      </c>
      <c r="B5" s="71" t="s">
        <v>48</v>
      </c>
      <c r="C5" s="71"/>
      <c r="D5" s="71"/>
      <c r="E5" s="71"/>
      <c r="F5" s="71"/>
    </row>
    <row r="6" spans="1:6" ht="14.45" customHeight="1">
      <c r="D6" s="2" t="s">
        <v>50</v>
      </c>
      <c r="F6" s="2" t="s">
        <v>8</v>
      </c>
    </row>
    <row r="7" spans="1:6" ht="14.45" customHeight="1">
      <c r="A7" s="72" t="s">
        <v>48</v>
      </c>
      <c r="B7" s="72"/>
      <c r="D7" s="4" t="s">
        <v>36</v>
      </c>
      <c r="F7" s="4" t="s">
        <v>36</v>
      </c>
    </row>
    <row r="8" spans="1:6" ht="27" customHeight="1">
      <c r="A8" s="78" t="s">
        <v>60</v>
      </c>
      <c r="B8" s="78"/>
      <c r="D8" s="56">
        <v>404007643</v>
      </c>
      <c r="E8" s="13"/>
      <c r="F8" s="56">
        <v>404782512</v>
      </c>
    </row>
    <row r="9" spans="1:6" ht="21.75" customHeight="1" thickBot="1">
      <c r="A9" s="80" t="s">
        <v>22</v>
      </c>
      <c r="B9" s="80"/>
      <c r="D9" s="18">
        <f>SUM(D8)</f>
        <v>404007643</v>
      </c>
      <c r="E9" s="13"/>
      <c r="F9" s="18">
        <f>SUM(F8:F8)</f>
        <v>404782512</v>
      </c>
    </row>
    <row r="11" spans="1:6">
      <c r="F11" s="37"/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N21"/>
  <sheetViews>
    <sheetView showGridLines="0" rightToLeft="1" view="pageBreakPreview" zoomScale="93" zoomScaleNormal="100" zoomScaleSheetLayoutView="93" workbookViewId="0">
      <selection activeCell="C11" sqref="C11"/>
    </sheetView>
  </sheetViews>
  <sheetFormatPr defaultRowHeight="12.75"/>
  <cols>
    <col min="1" max="1" width="49.42578125" bestFit="1" customWidth="1"/>
    <col min="2" max="2" width="1.28515625" customWidth="1"/>
    <col min="3" max="3" width="14.28515625" customWidth="1"/>
    <col min="4" max="4" width="1.28515625" customWidth="1"/>
    <col min="5" max="5" width="16.285156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6.28515625" customWidth="1"/>
    <col min="12" max="12" width="1.28515625" customWidth="1"/>
    <col min="13" max="13" width="15.5703125" customWidth="1"/>
    <col min="14" max="14" width="0.28515625" customWidth="1"/>
  </cols>
  <sheetData>
    <row r="1" spans="1:14" ht="29.1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4" ht="21.75" customHeight="1">
      <c r="A2" s="70" t="s">
        <v>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4" ht="21.75" customHeight="1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4" ht="14.45" customHeight="1"/>
    <row r="5" spans="1:14" ht="14.45" customHeight="1">
      <c r="A5" s="71" t="s">
        <v>64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4" ht="21.75" customHeight="1">
      <c r="A6" s="72" t="s">
        <v>42</v>
      </c>
      <c r="C6" s="72" t="s">
        <v>50</v>
      </c>
      <c r="D6" s="72"/>
      <c r="E6" s="72"/>
      <c r="F6" s="72"/>
      <c r="G6" s="72"/>
      <c r="I6" s="72" t="s">
        <v>51</v>
      </c>
      <c r="J6" s="72"/>
      <c r="K6" s="72"/>
      <c r="L6" s="72"/>
      <c r="M6" s="72"/>
    </row>
    <row r="7" spans="1:14" ht="29.1" customHeight="1">
      <c r="A7" s="72"/>
      <c r="C7" s="10" t="s">
        <v>62</v>
      </c>
      <c r="D7" s="3"/>
      <c r="E7" s="10" t="s">
        <v>61</v>
      </c>
      <c r="F7" s="3"/>
      <c r="G7" s="10" t="s">
        <v>63</v>
      </c>
      <c r="I7" s="10" t="s">
        <v>62</v>
      </c>
      <c r="J7" s="3"/>
      <c r="K7" s="10" t="s">
        <v>61</v>
      </c>
      <c r="L7" s="3"/>
      <c r="M7" s="10" t="s">
        <v>63</v>
      </c>
    </row>
    <row r="8" spans="1:14" ht="21.75" customHeight="1">
      <c r="A8" s="5" t="s">
        <v>82</v>
      </c>
      <c r="C8" s="19">
        <v>15849</v>
      </c>
      <c r="D8" s="13"/>
      <c r="E8" s="15">
        <v>0</v>
      </c>
      <c r="F8" s="13"/>
      <c r="G8" s="15">
        <f>C8+E8</f>
        <v>15849</v>
      </c>
      <c r="H8" s="13"/>
      <c r="I8" s="58">
        <v>136804</v>
      </c>
      <c r="J8" s="13"/>
      <c r="K8" s="15">
        <v>0</v>
      </c>
      <c r="L8" s="13"/>
      <c r="M8" s="19">
        <f>I8+K8</f>
        <v>136804</v>
      </c>
    </row>
    <row r="9" spans="1:14" ht="21.75" customHeight="1">
      <c r="A9" s="6" t="s">
        <v>83</v>
      </c>
      <c r="C9" s="20">
        <v>1365589</v>
      </c>
      <c r="D9" s="13"/>
      <c r="E9" s="16">
        <v>0</v>
      </c>
      <c r="F9" s="13"/>
      <c r="G9" s="16">
        <f>C9+E9</f>
        <v>1365589</v>
      </c>
      <c r="H9" s="13"/>
      <c r="I9" s="16">
        <v>31885630</v>
      </c>
      <c r="J9" s="13"/>
      <c r="K9" s="16">
        <v>0</v>
      </c>
      <c r="L9" s="13"/>
      <c r="M9" s="16">
        <f>I9+K9</f>
        <v>31885630</v>
      </c>
    </row>
    <row r="10" spans="1:14" ht="21.75" customHeight="1">
      <c r="A10" s="7" t="s">
        <v>84</v>
      </c>
      <c r="C10" s="35">
        <v>4698</v>
      </c>
      <c r="D10" s="13"/>
      <c r="E10" s="17">
        <v>0</v>
      </c>
      <c r="F10" s="13"/>
      <c r="G10" s="17">
        <f>C10+E10</f>
        <v>4698</v>
      </c>
      <c r="H10" s="13"/>
      <c r="I10" s="56">
        <v>1174388</v>
      </c>
      <c r="J10" s="13"/>
      <c r="K10" s="17">
        <v>0</v>
      </c>
      <c r="L10" s="13"/>
      <c r="M10" s="21">
        <f>I10+K10</f>
        <v>1174388</v>
      </c>
    </row>
    <row r="11" spans="1:14" ht="21.75" customHeight="1" thickBot="1">
      <c r="A11" s="9" t="s">
        <v>22</v>
      </c>
      <c r="C11" s="18">
        <f>SUM(C8:C10)</f>
        <v>1386136</v>
      </c>
      <c r="D11" s="13"/>
      <c r="E11" s="18">
        <f>SUM(E8:E10)</f>
        <v>0</v>
      </c>
      <c r="F11" s="13"/>
      <c r="G11" s="18">
        <f>SUM(G8:G10)</f>
        <v>1386136</v>
      </c>
      <c r="H11" s="13"/>
      <c r="I11" s="18">
        <f>SUM(I8:I10)</f>
        <v>33196822</v>
      </c>
      <c r="J11" s="13"/>
      <c r="K11" s="18">
        <f>SUM(K8:K10)</f>
        <v>0</v>
      </c>
      <c r="L11" s="13"/>
      <c r="M11" s="18">
        <f>SUM(M8:M10)</f>
        <v>33196822</v>
      </c>
    </row>
    <row r="14" spans="1:14">
      <c r="A14" s="93"/>
      <c r="B14" s="93"/>
      <c r="C14" s="94"/>
      <c r="D14" s="93"/>
      <c r="E14" s="93"/>
      <c r="F14" s="93"/>
      <c r="G14" s="93"/>
      <c r="H14" s="93"/>
      <c r="I14" s="93"/>
      <c r="J14" s="93"/>
      <c r="K14" s="93"/>
      <c r="L14" s="93"/>
      <c r="M14" s="94"/>
      <c r="N14" s="93"/>
    </row>
    <row r="15" spans="1:14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  <row r="16" spans="1:14">
      <c r="A16" s="93"/>
      <c r="B16" s="93"/>
      <c r="C16" s="94"/>
      <c r="D16" s="93"/>
      <c r="E16" s="93"/>
      <c r="F16" s="93"/>
      <c r="G16" s="93"/>
      <c r="H16" s="93"/>
      <c r="I16" s="93"/>
      <c r="J16" s="93"/>
      <c r="K16" s="93"/>
      <c r="L16" s="93"/>
      <c r="M16" s="94"/>
      <c r="N16" s="93"/>
    </row>
    <row r="17" spans="1:14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4"/>
      <c r="N17" s="93"/>
    </row>
    <row r="18" spans="1:14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</row>
    <row r="19" spans="1:14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4"/>
      <c r="N19" s="93"/>
    </row>
    <row r="20" spans="1:14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1:14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اوراق مشتقه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cp:lastPrinted>2026-06-29T11:45:22Z</cp:lastPrinted>
  <dcterms:created xsi:type="dcterms:W3CDTF">2026-06-22T11:54:56Z</dcterms:created>
  <dcterms:modified xsi:type="dcterms:W3CDTF">2026-06-30T07:29:18Z</dcterms:modified>
</cp:coreProperties>
</file>