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صندوق لیان\گزارش پرتفو\1405\اردیبهشت\"/>
    </mc:Choice>
  </mc:AlternateContent>
  <xr:revisionPtr revIDLastSave="0" documentId="13_ncr:1_{E9957093-98B2-42F8-8554-501561316A94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حاصل از سرمایه گذاری در گ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4">'درآمد حاصل از سرمایه گذاری در گ'!$A$1:$X$11</definedName>
    <definedName name="_xlnm.Print_Area" localSheetId="5">'درآمد سپرده بانکی'!$A$1:$K$9</definedName>
    <definedName name="_xlnm.Print_Area" localSheetId="9">'درآمد ناشی از تغییر قیمت اوراق'!$A$1:$S$10</definedName>
    <definedName name="_xlnm.Print_Area" localSheetId="8">'درآمد ناشی از فروش'!$A$1:$S$10</definedName>
    <definedName name="_xlnm.Print_Area" localSheetId="6">'سایر درآمدها'!$A$1:$G$9</definedName>
    <definedName name="_xlnm.Print_Area" localSheetId="2">سپرده!$A$1:$M$11</definedName>
    <definedName name="_xlnm.Print_Area" localSheetId="1">سهام!$A$1:$AC$11</definedName>
    <definedName name="_xlnm.Print_Area" localSheetId="7">'سود سپرده بانکی'!$A$1:$N$11</definedName>
    <definedName name="_xlnm.Print_Area" localSheetId="0">'صورت وضعیت'!$A$1:$B$17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7" l="1"/>
  <c r="H9" i="13"/>
  <c r="J10" i="7"/>
  <c r="H10" i="7"/>
  <c r="D10" i="7" l="1"/>
  <c r="Z11" i="2"/>
  <c r="X11" i="2"/>
  <c r="R11" i="2"/>
  <c r="N11" i="2"/>
  <c r="J11" i="2"/>
  <c r="H11" i="2"/>
  <c r="Q9" i="21"/>
  <c r="Q8" i="21"/>
  <c r="I9" i="21"/>
  <c r="I8" i="21"/>
  <c r="Q9" i="19"/>
  <c r="S10" i="9" s="1" a="1"/>
  <c r="S10" i="9" s="1"/>
  <c r="Q8" i="19"/>
  <c r="I8" i="19"/>
  <c r="J9" i="13"/>
  <c r="J8" i="13"/>
  <c r="F9" i="13"/>
  <c r="F8" i="13"/>
  <c r="D9" i="13"/>
  <c r="W17" i="13"/>
  <c r="W18" i="13" s="1"/>
  <c r="R17" i="13"/>
  <c r="R16" i="13"/>
  <c r="R18" i="13"/>
  <c r="S9" i="9" a="1"/>
  <c r="S9" i="9" s="1"/>
  <c r="P10" i="9"/>
  <c r="Q9" i="9"/>
  <c r="H10" i="9"/>
  <c r="H9" i="9"/>
  <c r="F10" i="9"/>
  <c r="F9" i="9"/>
  <c r="J10" i="8"/>
  <c r="F10" i="8"/>
  <c r="F9" i="8"/>
  <c r="J9" i="8" s="1"/>
  <c r="L10" i="7"/>
  <c r="L9" i="7"/>
  <c r="J9" i="7"/>
  <c r="AB11" i="2"/>
  <c r="AB10" i="2"/>
  <c r="AB9" i="2"/>
  <c r="U9" i="9" l="1"/>
  <c r="W9" i="9" s="1"/>
  <c r="N11" i="9"/>
  <c r="Q11" i="9"/>
  <c r="S11" i="9"/>
  <c r="U10" i="9"/>
  <c r="W10" i="9" s="1"/>
  <c r="W11" i="9" s="1"/>
  <c r="D11" i="9"/>
  <c r="F11" i="9"/>
  <c r="H11" i="9"/>
  <c r="J10" i="9"/>
  <c r="J9" i="9"/>
  <c r="F9" i="14"/>
  <c r="D9" i="14"/>
  <c r="K11" i="18"/>
  <c r="I11" i="18"/>
  <c r="E11" i="18"/>
  <c r="C11" i="18"/>
  <c r="G10" i="18"/>
  <c r="G9" i="18"/>
  <c r="G8" i="18"/>
  <c r="M10" i="18"/>
  <c r="M9" i="18"/>
  <c r="M8" i="18"/>
  <c r="Q10" i="19"/>
  <c r="O10" i="19"/>
  <c r="M10" i="19"/>
  <c r="I10" i="19"/>
  <c r="G10" i="19"/>
  <c r="E10" i="19"/>
  <c r="E10" i="21"/>
  <c r="G10" i="21"/>
  <c r="I10" i="21"/>
  <c r="M10" i="21"/>
  <c r="O10" i="21"/>
  <c r="Q10" i="21"/>
  <c r="T10" i="2"/>
  <c r="T9" i="2"/>
  <c r="M11" i="18" l="1"/>
  <c r="G11" i="18"/>
  <c r="U11" i="9"/>
  <c r="J11" i="9"/>
  <c r="F8" i="8" s="1"/>
  <c r="J8" i="8" s="1"/>
  <c r="J11" i="8" s="1"/>
  <c r="F11" i="8" l="1"/>
  <c r="H8" i="8" s="1"/>
  <c r="L10" i="9"/>
  <c r="L9" i="9"/>
  <c r="L11" i="9" s="1"/>
  <c r="H9" i="8"/>
  <c r="H10" i="8"/>
  <c r="H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<sst xmlns="http://schemas.openxmlformats.org/spreadsheetml/2006/main" count="176" uniqueCount="74">
  <si>
    <t>صندوق سرمایه گذاری کالایی دیبای معیار</t>
  </si>
  <si>
    <t>صورت وضعیت پرتفوی</t>
  </si>
  <si>
    <t>برای ماه منتهی به 1405/02/31</t>
  </si>
  <si>
    <t>-1</t>
  </si>
  <si>
    <t>سرمایه گذاری ها</t>
  </si>
  <si>
    <t>-1-1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</si>
  <si>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</si>
  <si>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</si>
  <si>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</si>
  <si>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</si>
  <si>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</si>
  <si>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</si>
  <si>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</si>
  <si>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</si>
  <si>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</si>
  <si>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</si>
  <si>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</si>
  <si>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</si>
  <si>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</si>
  <si>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شمش نقره SilverBar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</si>
  <si>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</si>
  <si>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</si>
  <si>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</si>
  <si>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</si>
  <si>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</si>
  <si>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</si>
  <si>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</si>
  <si>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</si>
  <si>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</si>
  <si>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</si>
  <si>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</si>
  <si>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</si>
  <si>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</si>
  <si>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</si>
  <si>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</si>
  <si>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</si>
  <si>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</si>
  <si>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</si>
  <si>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</si>
  <si>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</si>
  <si>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</si>
  <si>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</si>
  <si>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</si>
  <si>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</si>
  <si>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</si>
  <si>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</si>
  <si>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</si>
  <si>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</si>
  <si>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</si>
  <si>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</si>
  <si>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</si>
  <si>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</si>
  <si>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</si>
  <si>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</si>
  <si>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</si>
  <si>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</si>
  <si>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</si>
  <si>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</si>
  <si>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</si>
  <si>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r>
      <t>2</t>
    </r>
    <r>
      <rPr>
        <b/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</si>
  <si>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</si>
  <si>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درآمد حاصل از سرمایه گذاری در گواهی سپرده کالایی</t>
  </si>
  <si>
    <t xml:space="preserve">طی ماه </t>
  </si>
  <si>
    <t xml:space="preserve">سپرده بانکی </t>
  </si>
  <si>
    <t>اول دوره</t>
  </si>
  <si>
    <t>انتهای دوره</t>
  </si>
  <si>
    <t>میانگین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</si>
  <si>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</si>
  <si>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</si>
  <si>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ملل</t>
  </si>
  <si>
    <t>ملت</t>
  </si>
  <si>
    <t>خاورمیانه</t>
  </si>
  <si>
    <t>سرمایه گذاری در گواهی سپرده کالایی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</si>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</sst>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%"/>
    <numFmt numFmtId="166" formatCode="0.000%"/>
    <numFmt numFmtId="167" formatCode="0.00000%"/>
    <numFmt numFmtId="168" formatCode="0.000000%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u/>
      <sz val="15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8"/>
      <color theme="0" tint="-0.34998626667073579"/>
      <name val="B Nazanin"/>
      <charset val="178"/>
    </font>
    <font>
      <sz val="8"/>
      <color theme="0" tint="-0.34998626667073579"/>
      <name val="B Nazanin"/>
      <charset val="178"/>
    </font>
    <font>
      <sz val="10"/>
      <color theme="0" tint="-0.34998626667073579"/>
      <name val="Arial"/>
      <family val="2"/>
    </font>
    <font>
      <b/>
      <sz val="8"/>
      <color rgb="FF1E90FF"/>
      <name val="B Nazanin"/>
      <charset val="178"/>
    </font>
    <font>
      <b/>
      <u/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9" fontId="5" fillId="0" borderId="5" xfId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center" vertical="center"/>
    </xf>
    <xf numFmtId="166" fontId="5" fillId="0" borderId="5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68" fontId="5" fillId="0" borderId="0" xfId="1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0" fontId="5" fillId="0" borderId="4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3" fillId="0" borderId="0" xfId="0" applyFont="1" applyAlignment="1">
      <alignment horizontal="right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1</xdr:col>
      <xdr:colOff>1936750</xdr:colOff>
      <xdr:row>9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877D2-6A3D-46CB-8544-BC905AD81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7124625" y="0"/>
          <a:ext cx="6654801" cy="46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13"/>
  <sheetViews>
    <sheetView showGridLines="0" rightToLeft="1" tabSelected="1" view="pageBreakPreview" zoomScale="60" zoomScaleNormal="100" workbookViewId="0">
      <selection activeCell="A11" sqref="A11:B11"/>
    </sheetView>
  </sheetViews>
  <sheetFormatPr defaultRowHeight="12.75" x14ac:dyDescent="0.2"/>
  <cols>
    <col min="1" max="1" width="72.7109375" customWidth="1"/>
    <col min="2" max="2" width="31.5703125" customWidth="1"/>
    <col min="3" max="3" width="76.5703125" customWidth="1"/>
  </cols>
  <sheetData>
    <row r="1" spans="1:3" ht="29.1" customHeight="1" x14ac:dyDescent="0.2">
      <c r="B1" s="10"/>
      <c r="C1" s="10"/>
    </row>
    <row r="2" spans="1:3" ht="21.75" customHeight="1" x14ac:dyDescent="0.2">
      <c r="B2" s="10"/>
      <c r="C2" s="10"/>
    </row>
    <row r="3" spans="1:3" ht="21.75" customHeight="1" x14ac:dyDescent="0.2">
      <c r="B3" s="10"/>
      <c r="C3" s="10"/>
    </row>
    <row r="4" spans="1:3" ht="7.35" customHeight="1" x14ac:dyDescent="0.2"/>
    <row r="5" spans="1:3" ht="123.6" customHeight="1" x14ac:dyDescent="0.2">
      <c r="B5" s="59"/>
    </row>
    <row r="6" spans="1:3" ht="123.6" customHeight="1" x14ac:dyDescent="0.2">
      <c r="B6" s="59"/>
    </row>
    <row r="11" spans="1:3" ht="43.5" customHeight="1" x14ac:dyDescent="0.2">
      <c r="A11" s="58" t="s">
        <v>0</v>
      </c>
      <c r="B11" s="58"/>
    </row>
    <row r="12" spans="1:3" ht="43.5" customHeight="1" x14ac:dyDescent="0.2">
      <c r="A12" s="58" t="s">
        <v>1</v>
      </c>
      <c r="B12" s="58"/>
    </row>
    <row r="13" spans="1:3" ht="43.5" customHeight="1" x14ac:dyDescent="0.2">
      <c r="A13" s="58" t="s">
        <v>2</v>
      </c>
      <c r="B13" s="58"/>
    </row>
  </sheetData>
  <mergeCells count="4">
    <mergeCell ref="A12:B12"/>
    <mergeCell ref="A13:B13"/>
    <mergeCell ref="B5:B6"/>
    <mergeCell ref="A11:B11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T28"/>
  <sheetViews>
    <sheetView showGridLines="0" rightToLeft="1" view="pageBreakPreview" zoomScale="95" zoomScaleNormal="100" zoomScaleSheetLayoutView="95" workbookViewId="0">
      <selection activeCell="M19" sqref="M1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0.140625" bestFit="1" customWidth="1"/>
    <col min="6" max="6" width="1.28515625" customWidth="1"/>
    <col min="7" max="7" width="19.140625" bestFit="1" customWidth="1"/>
    <col min="8" max="8" width="1.28515625" customWidth="1"/>
    <col min="9" max="9" width="26.85546875" customWidth="1"/>
    <col min="10" max="10" width="1.28515625" customWidth="1"/>
    <col min="11" max="11" width="10.42578125" customWidth="1"/>
    <col min="12" max="12" width="1.28515625" customWidth="1"/>
    <col min="13" max="13" width="26.42578125" customWidth="1"/>
    <col min="14" max="14" width="1.28515625" customWidth="1"/>
    <col min="15" max="15" width="19.7109375" bestFit="1" customWidth="1"/>
    <col min="16" max="16" width="1.28515625" customWidth="1"/>
    <col min="17" max="17" width="30.140625" customWidth="1"/>
    <col min="18" max="18" width="1.28515625" customWidth="1"/>
    <col min="19" max="19" width="0.28515625" customWidth="1"/>
  </cols>
  <sheetData>
    <row r="1" spans="1:2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0" ht="21.75" customHeight="1" x14ac:dyDescent="0.2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 ht="14.45" customHeight="1" x14ac:dyDescent="0.2"/>
    <row r="5" spans="1:20" ht="30" customHeight="1" x14ac:dyDescent="0.2">
      <c r="A5" s="62" t="s">
        <v>56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0" ht="21" customHeight="1" x14ac:dyDescent="0.2">
      <c r="A6" s="63" t="s">
        <v>29</v>
      </c>
      <c r="C6" s="63" t="s">
        <v>37</v>
      </c>
      <c r="D6" s="63"/>
      <c r="E6" s="63"/>
      <c r="F6" s="63"/>
      <c r="G6" s="63"/>
      <c r="H6" s="63"/>
      <c r="I6" s="63"/>
      <c r="K6" s="63" t="s">
        <v>38</v>
      </c>
      <c r="L6" s="63"/>
      <c r="M6" s="63"/>
      <c r="N6" s="63"/>
      <c r="O6" s="63"/>
      <c r="P6" s="63"/>
      <c r="Q6" s="63"/>
      <c r="R6" s="75"/>
    </row>
    <row r="7" spans="1:20" ht="29.1" customHeight="1" x14ac:dyDescent="0.2">
      <c r="A7" s="63"/>
      <c r="C7" s="9" t="s">
        <v>12</v>
      </c>
      <c r="D7" s="3"/>
      <c r="E7" s="9" t="s">
        <v>14</v>
      </c>
      <c r="F7" s="3"/>
      <c r="G7" s="9" t="s">
        <v>54</v>
      </c>
      <c r="H7" s="3"/>
      <c r="I7" s="9" t="s">
        <v>57</v>
      </c>
      <c r="K7" s="9" t="s">
        <v>12</v>
      </c>
      <c r="L7" s="3"/>
      <c r="M7" s="9" t="s">
        <v>14</v>
      </c>
      <c r="N7" s="3"/>
      <c r="O7" s="9" t="s">
        <v>54</v>
      </c>
      <c r="P7" s="3"/>
      <c r="Q7" s="19" t="s">
        <v>57</v>
      </c>
      <c r="R7" s="43"/>
    </row>
    <row r="8" spans="1:20" ht="26.25" customHeight="1" x14ac:dyDescent="0.2">
      <c r="A8" s="5" t="s">
        <v>19</v>
      </c>
      <c r="C8" s="12">
        <v>50000</v>
      </c>
      <c r="D8" s="11"/>
      <c r="E8" s="12">
        <v>262971350400</v>
      </c>
      <c r="F8" s="11"/>
      <c r="G8" s="12">
        <v>197624560000</v>
      </c>
      <c r="H8" s="11"/>
      <c r="I8" s="12">
        <f>E8-G8</f>
        <v>65346790400</v>
      </c>
      <c r="J8" s="11"/>
      <c r="K8" s="12">
        <v>50000</v>
      </c>
      <c r="L8" s="11"/>
      <c r="M8" s="12">
        <v>262971350400</v>
      </c>
      <c r="N8" s="11"/>
      <c r="O8" s="12">
        <v>225345115884</v>
      </c>
      <c r="P8" s="11"/>
      <c r="Q8" s="16">
        <f>M8-O8</f>
        <v>37626234516</v>
      </c>
      <c r="R8" s="42"/>
    </row>
    <row r="9" spans="1:20" ht="26.25" customHeight="1" x14ac:dyDescent="0.2">
      <c r="A9" s="6" t="s">
        <v>18</v>
      </c>
      <c r="C9" s="14">
        <v>1722824</v>
      </c>
      <c r="D9" s="11"/>
      <c r="E9" s="14">
        <v>43878221782333</v>
      </c>
      <c r="F9" s="11"/>
      <c r="G9" s="14">
        <v>40615488364906</v>
      </c>
      <c r="H9" s="11"/>
      <c r="I9" s="14">
        <f>E9-G9</f>
        <v>3262733417427</v>
      </c>
      <c r="J9" s="11"/>
      <c r="K9" s="14">
        <v>1722824</v>
      </c>
      <c r="L9" s="11"/>
      <c r="M9" s="14">
        <v>43878221782333</v>
      </c>
      <c r="N9" s="11"/>
      <c r="O9" s="14">
        <v>27729528403105</v>
      </c>
      <c r="P9" s="11"/>
      <c r="Q9" s="18">
        <f>M9-O9</f>
        <v>16148693379228</v>
      </c>
      <c r="R9" s="42"/>
    </row>
    <row r="10" spans="1:20" s="53" customFormat="1" ht="28.5" customHeight="1" x14ac:dyDescent="0.2">
      <c r="A10" s="23" t="s">
        <v>20</v>
      </c>
      <c r="C10" s="24"/>
      <c r="D10" s="57"/>
      <c r="E10" s="24">
        <f>SUM(E8:E9)</f>
        <v>44141193132733</v>
      </c>
      <c r="F10" s="57"/>
      <c r="G10" s="24">
        <f>SUM(G8:G9)</f>
        <v>40813112924906</v>
      </c>
      <c r="H10" s="57"/>
      <c r="I10" s="24">
        <f>SUM(I8:I9)</f>
        <v>3328080207827</v>
      </c>
      <c r="J10" s="57"/>
      <c r="K10" s="24"/>
      <c r="L10" s="57"/>
      <c r="M10" s="24">
        <f>SUM(M8:M9)</f>
        <v>44141193132733</v>
      </c>
      <c r="N10" s="57"/>
      <c r="O10" s="24">
        <f>SUM(O8:O9)</f>
        <v>27954873518989</v>
      </c>
      <c r="P10" s="57"/>
      <c r="Q10" s="24">
        <f>SUM(Q8:R9)</f>
        <v>16186319613744</v>
      </c>
      <c r="R10" s="42"/>
    </row>
    <row r="11" spans="1:20" s="53" customFormat="1" x14ac:dyDescent="0.2"/>
    <row r="12" spans="1:20" s="53" customFormat="1" x14ac:dyDescent="0.2"/>
    <row r="13" spans="1:20" s="53" customFormat="1" x14ac:dyDescent="0.2"/>
    <row r="14" spans="1:20" s="53" customFormat="1" x14ac:dyDescent="0.2"/>
    <row r="15" spans="1:20" s="53" customFormat="1" x14ac:dyDescent="0.2">
      <c r="E15" s="56"/>
      <c r="G15" s="56"/>
      <c r="I15" s="56"/>
    </row>
    <row r="16" spans="1:20" s="53" customFormat="1" x14ac:dyDescent="0.2">
      <c r="E16" s="54"/>
      <c r="G16" s="54"/>
      <c r="I16" s="54"/>
      <c r="Q16" s="54"/>
      <c r="T16" s="56"/>
    </row>
    <row r="17" spans="5:20" s="53" customFormat="1" x14ac:dyDescent="0.2">
      <c r="E17" s="54"/>
      <c r="G17" s="54"/>
      <c r="I17" s="54"/>
      <c r="Q17" s="54"/>
      <c r="T17" s="56"/>
    </row>
    <row r="18" spans="5:20" s="53" customFormat="1" x14ac:dyDescent="0.2">
      <c r="I18" s="54"/>
      <c r="Q18" s="54"/>
    </row>
    <row r="19" spans="5:20" s="53" customFormat="1" x14ac:dyDescent="0.2">
      <c r="I19" s="54"/>
      <c r="Q19" s="54"/>
    </row>
    <row r="20" spans="5:20" s="53" customFormat="1" x14ac:dyDescent="0.2"/>
    <row r="21" spans="5:20" s="53" customFormat="1" x14ac:dyDescent="0.2"/>
    <row r="22" spans="5:20" s="53" customFormat="1" x14ac:dyDescent="0.2"/>
    <row r="23" spans="5:20" s="53" customFormat="1" x14ac:dyDescent="0.2">
      <c r="E23" s="56"/>
      <c r="G23" s="54"/>
    </row>
    <row r="24" spans="5:20" s="53" customFormat="1" x14ac:dyDescent="0.2">
      <c r="E24" s="56"/>
      <c r="G24" s="54"/>
    </row>
    <row r="25" spans="5:20" s="53" customFormat="1" x14ac:dyDescent="0.2">
      <c r="G25" s="54"/>
    </row>
    <row r="26" spans="5:20" s="53" customFormat="1" x14ac:dyDescent="0.2"/>
    <row r="27" spans="5:20" s="53" customFormat="1" x14ac:dyDescent="0.2">
      <c r="G27" s="54"/>
    </row>
    <row r="28" spans="5:20" s="53" customFormat="1" x14ac:dyDescent="0.2"/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17"/>
  <sheetViews>
    <sheetView showGridLines="0" rightToLeft="1" view="pageBreakPreview" zoomScale="87" zoomScaleNormal="100" zoomScaleSheetLayoutView="87" workbookViewId="0">
      <selection activeCell="J15" sqref="J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8.28515625" bestFit="1" customWidth="1"/>
    <col min="13" max="13" width="1.28515625" customWidth="1"/>
    <col min="14" max="14" width="17.5703125" bestFit="1" customWidth="1"/>
    <col min="15" max="15" width="1.28515625" customWidth="1"/>
    <col min="16" max="16" width="8.85546875" bestFit="1" customWidth="1"/>
    <col min="17" max="17" width="1.28515625" customWidth="1"/>
    <col min="18" max="18" width="17.710937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9" bestFit="1" customWidth="1"/>
    <col min="27" max="27" width="1.28515625" customWidth="1"/>
    <col min="28" max="28" width="19.85546875" customWidth="1"/>
    <col min="29" max="29" width="0.28515625" customWidth="1"/>
    <col min="31" max="31" width="17.5703125" bestFit="1" customWidth="1"/>
  </cols>
  <sheetData>
    <row r="1" spans="1:3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31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1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31" ht="26.25" customHeight="1" x14ac:dyDescent="0.2">
      <c r="A4" s="1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31" ht="24.75" customHeight="1" x14ac:dyDescent="0.2">
      <c r="A5" s="62" t="s">
        <v>5</v>
      </c>
      <c r="B5" s="62"/>
      <c r="C5" s="62" t="s">
        <v>72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 ht="21.75" customHeight="1" x14ac:dyDescent="0.2">
      <c r="F6" s="63" t="s">
        <v>6</v>
      </c>
      <c r="G6" s="63"/>
      <c r="H6" s="63"/>
      <c r="I6" s="63"/>
      <c r="J6" s="63"/>
      <c r="L6" s="63" t="s">
        <v>7</v>
      </c>
      <c r="M6" s="63"/>
      <c r="N6" s="63"/>
      <c r="O6" s="63"/>
      <c r="P6" s="63"/>
      <c r="Q6" s="63"/>
      <c r="R6" s="63"/>
      <c r="T6" s="63" t="s">
        <v>8</v>
      </c>
      <c r="U6" s="63"/>
      <c r="V6" s="63"/>
      <c r="W6" s="63"/>
      <c r="X6" s="63"/>
      <c r="Y6" s="63"/>
      <c r="Z6" s="63"/>
      <c r="AA6" s="63"/>
      <c r="AB6" s="63"/>
    </row>
    <row r="7" spans="1:31" ht="18.75" customHeight="1" x14ac:dyDescent="0.2">
      <c r="F7" s="3"/>
      <c r="G7" s="3"/>
      <c r="H7" s="3"/>
      <c r="I7" s="3"/>
      <c r="J7" s="3"/>
      <c r="L7" s="64" t="s">
        <v>9</v>
      </c>
      <c r="M7" s="64"/>
      <c r="N7" s="64"/>
      <c r="O7" s="3"/>
      <c r="P7" s="64" t="s">
        <v>10</v>
      </c>
      <c r="Q7" s="64"/>
      <c r="R7" s="64"/>
      <c r="T7" s="3"/>
      <c r="U7" s="3"/>
      <c r="V7" s="3"/>
      <c r="W7" s="3"/>
      <c r="X7" s="3"/>
      <c r="Y7" s="3"/>
      <c r="Z7" s="3"/>
      <c r="AA7" s="3"/>
      <c r="AB7" s="3"/>
    </row>
    <row r="8" spans="1:31" ht="20.25" customHeight="1" x14ac:dyDescent="0.2">
      <c r="A8" s="63" t="s">
        <v>11</v>
      </c>
      <c r="B8" s="63"/>
      <c r="C8" s="63"/>
      <c r="E8" s="63" t="s">
        <v>12</v>
      </c>
      <c r="F8" s="63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1.75" customHeight="1" x14ac:dyDescent="0.2">
      <c r="A9" s="66" t="s">
        <v>18</v>
      </c>
      <c r="B9" s="66"/>
      <c r="C9" s="66"/>
      <c r="E9" s="67">
        <v>1585194</v>
      </c>
      <c r="F9" s="67"/>
      <c r="G9" s="11"/>
      <c r="H9" s="12">
        <v>18359595003972</v>
      </c>
      <c r="I9" s="11"/>
      <c r="J9" s="12">
        <v>35799448838061.203</v>
      </c>
      <c r="K9" s="11"/>
      <c r="L9" s="12">
        <v>245294</v>
      </c>
      <c r="M9" s="11"/>
      <c r="N9" s="12">
        <v>6502290556805</v>
      </c>
      <c r="O9" s="11"/>
      <c r="P9" s="12">
        <v>-107664</v>
      </c>
      <c r="Q9" s="11"/>
      <c r="R9" s="12">
        <v>2809404659231</v>
      </c>
      <c r="S9" s="11"/>
      <c r="T9" s="12">
        <f>E9+L9+P9</f>
        <v>1722824</v>
      </c>
      <c r="U9" s="11"/>
      <c r="V9" s="12">
        <v>25530050</v>
      </c>
      <c r="W9" s="11"/>
      <c r="X9" s="12">
        <v>23453316404841</v>
      </c>
      <c r="Y9" s="11"/>
      <c r="Z9" s="12">
        <v>43878221782333.102</v>
      </c>
      <c r="AA9" s="11"/>
      <c r="AB9" s="29">
        <f>Z9/AE9</f>
        <v>0.9938047327252002</v>
      </c>
      <c r="AE9" s="47">
        <v>44151753697138</v>
      </c>
    </row>
    <row r="10" spans="1:31" ht="21.75" customHeight="1" x14ac:dyDescent="0.2">
      <c r="A10" s="68" t="s">
        <v>19</v>
      </c>
      <c r="B10" s="68"/>
      <c r="C10" s="68"/>
      <c r="D10" s="7"/>
      <c r="E10" s="69">
        <v>50000</v>
      </c>
      <c r="F10" s="70"/>
      <c r="G10" s="11"/>
      <c r="H10" s="14">
        <v>225345115884</v>
      </c>
      <c r="I10" s="11"/>
      <c r="J10" s="14">
        <v>197624560000</v>
      </c>
      <c r="K10" s="11"/>
      <c r="L10" s="14">
        <v>0</v>
      </c>
      <c r="M10" s="11"/>
      <c r="N10" s="14">
        <v>0</v>
      </c>
      <c r="O10" s="11"/>
      <c r="P10" s="14">
        <v>0</v>
      </c>
      <c r="Q10" s="11"/>
      <c r="R10" s="14">
        <v>0</v>
      </c>
      <c r="S10" s="11"/>
      <c r="T10" s="14">
        <f>E10+L10+P10</f>
        <v>50000</v>
      </c>
      <c r="U10" s="11"/>
      <c r="V10" s="14">
        <v>5272080</v>
      </c>
      <c r="W10" s="11"/>
      <c r="X10" s="14">
        <v>225345115884</v>
      </c>
      <c r="Y10" s="11"/>
      <c r="Z10" s="14">
        <v>262971350400</v>
      </c>
      <c r="AA10" s="11"/>
      <c r="AB10" s="26">
        <f>Z10/AE9</f>
        <v>5.9560793938983744E-3</v>
      </c>
    </row>
    <row r="11" spans="1:31" ht="21.75" customHeight="1" x14ac:dyDescent="0.2">
      <c r="A11" s="65" t="s">
        <v>20</v>
      </c>
      <c r="B11" s="65"/>
      <c r="C11" s="65"/>
      <c r="D11" s="65"/>
      <c r="E11" s="11"/>
      <c r="F11" s="15"/>
      <c r="G11" s="11"/>
      <c r="H11" s="15">
        <f>SUM(H9:H10)</f>
        <v>18584940119856</v>
      </c>
      <c r="I11" s="11"/>
      <c r="J11" s="15">
        <f>SUM(J9:J10)</f>
        <v>35997073398061.203</v>
      </c>
      <c r="K11" s="11"/>
      <c r="L11" s="15"/>
      <c r="M11" s="11"/>
      <c r="N11" s="15">
        <f>SUM(N9:N10)</f>
        <v>6502290556805</v>
      </c>
      <c r="O11" s="11"/>
      <c r="P11" s="15"/>
      <c r="Q11" s="11"/>
      <c r="R11" s="15">
        <f>SUM(R9:R10)</f>
        <v>2809404659231</v>
      </c>
      <c r="S11" s="11"/>
      <c r="T11" s="15"/>
      <c r="U11" s="11"/>
      <c r="V11" s="15"/>
      <c r="W11" s="11"/>
      <c r="X11" s="15">
        <f>SUM(X9:X10)</f>
        <v>23678661520725</v>
      </c>
      <c r="Y11" s="11"/>
      <c r="Z11" s="15">
        <f>SUM(Z9:Z10)</f>
        <v>44141193132733.102</v>
      </c>
      <c r="AA11" s="11"/>
      <c r="AB11" s="25">
        <f>SUM(AB9:AB10)</f>
        <v>0.99976081211909862</v>
      </c>
    </row>
    <row r="13" spans="1:31" x14ac:dyDescent="0.2">
      <c r="H13" s="21"/>
    </row>
    <row r="16" spans="1:31" x14ac:dyDescent="0.2">
      <c r="H16" s="20"/>
      <c r="J16" s="21"/>
    </row>
    <row r="17" spans="10:10" x14ac:dyDescent="0.2">
      <c r="J17" s="21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1"/>
  <sheetViews>
    <sheetView showGridLines="0" rightToLeft="1" view="pageBreakPreview" zoomScale="93" zoomScaleNormal="100" zoomScaleSheetLayoutView="93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2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3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5" customHeight="1" x14ac:dyDescent="0.2"/>
    <row r="5" spans="1:12" ht="27" customHeight="1" x14ac:dyDescent="0.2">
      <c r="A5" s="1" t="s">
        <v>73</v>
      </c>
      <c r="B5" s="62" t="s">
        <v>21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8" customHeight="1" x14ac:dyDescent="0.2">
      <c r="D6" s="2" t="s">
        <v>6</v>
      </c>
      <c r="F6" s="63" t="s">
        <v>7</v>
      </c>
      <c r="G6" s="63"/>
      <c r="H6" s="63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63" t="s">
        <v>22</v>
      </c>
      <c r="B8" s="63"/>
      <c r="D8" s="2" t="s">
        <v>23</v>
      </c>
      <c r="F8" s="2" t="s">
        <v>24</v>
      </c>
      <c r="H8" s="2" t="s">
        <v>25</v>
      </c>
      <c r="J8" s="2" t="s">
        <v>23</v>
      </c>
      <c r="L8" s="2" t="s">
        <v>17</v>
      </c>
    </row>
    <row r="9" spans="1:12" ht="21.75" customHeight="1" x14ac:dyDescent="0.2">
      <c r="A9" s="66" t="s">
        <v>58</v>
      </c>
      <c r="B9" s="66"/>
      <c r="D9" s="16">
        <v>1669374071</v>
      </c>
      <c r="E9" s="11"/>
      <c r="F9" s="16">
        <v>7790087479525</v>
      </c>
      <c r="G9" s="11"/>
      <c r="H9" s="16">
        <v>7791363889147</v>
      </c>
      <c r="I9" s="11"/>
      <c r="J9" s="16">
        <f>D9+F9-H9</f>
        <v>392964449</v>
      </c>
      <c r="K9" s="11"/>
      <c r="L9" s="30">
        <f>J9/سهام!AE9</f>
        <v>8.9003134891439823E-6</v>
      </c>
    </row>
    <row r="10" spans="1:12" ht="21.75" customHeight="1" thickBot="1" x14ac:dyDescent="0.25">
      <c r="A10" s="65" t="s">
        <v>20</v>
      </c>
      <c r="B10" s="65"/>
      <c r="D10" s="22">
        <f>SUM(D9)</f>
        <v>1669374071</v>
      </c>
      <c r="E10" s="11"/>
      <c r="F10" s="22">
        <f>SUM(F9)</f>
        <v>7790087479525</v>
      </c>
      <c r="G10" s="11"/>
      <c r="H10" s="22">
        <f>SUM(H9)</f>
        <v>7791363889147</v>
      </c>
      <c r="I10" s="11"/>
      <c r="J10" s="22">
        <f>SUM(J9)</f>
        <v>392964449</v>
      </c>
      <c r="K10" s="11"/>
      <c r="L10" s="31">
        <f>SUM(L9)</f>
        <v>8.9003134891439823E-6</v>
      </c>
    </row>
    <row r="11" spans="1:12" ht="13.5" thickTop="1" x14ac:dyDescent="0.2"/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1"/>
  <sheetViews>
    <sheetView showGridLines="0" rightToLeft="1" view="pageBreakPreview" zoomScale="98" zoomScaleNormal="100" zoomScaleSheetLayoutView="98" workbookViewId="0">
      <selection activeCell="J11" sqref="J11"/>
    </sheetView>
  </sheetViews>
  <sheetFormatPr defaultRowHeight="12.75" x14ac:dyDescent="0.2"/>
  <cols>
    <col min="1" max="1" width="2.5703125" customWidth="1"/>
    <col min="2" max="2" width="45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2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2"/>
    <row r="5" spans="1:10" ht="29.1" customHeight="1" x14ac:dyDescent="0.2">
      <c r="A5" s="1" t="s">
        <v>27</v>
      </c>
      <c r="B5" s="62" t="s">
        <v>28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/>
    <row r="7" spans="1:10" ht="26.25" customHeight="1" x14ac:dyDescent="0.2">
      <c r="A7" s="63" t="s">
        <v>29</v>
      </c>
      <c r="B7" s="63"/>
      <c r="D7" s="2" t="s">
        <v>30</v>
      </c>
      <c r="F7" s="2" t="s">
        <v>23</v>
      </c>
      <c r="H7" s="2" t="s">
        <v>31</v>
      </c>
      <c r="J7" s="2" t="s">
        <v>32</v>
      </c>
    </row>
    <row r="8" spans="1:10" ht="24.75" customHeight="1" x14ac:dyDescent="0.2">
      <c r="A8" s="71" t="s">
        <v>61</v>
      </c>
      <c r="B8" s="71"/>
      <c r="D8" s="32" t="s">
        <v>33</v>
      </c>
      <c r="E8" s="11"/>
      <c r="F8" s="12">
        <f>'درآمد حاصل از سرمایه گذاری در گ'!J11</f>
        <v>4451233837098</v>
      </c>
      <c r="G8" s="11"/>
      <c r="H8" s="27">
        <f>F8/F11</f>
        <v>0.99877776132421126</v>
      </c>
      <c r="I8" s="35"/>
      <c r="J8" s="27">
        <f>F8/سهام!$AE$9</f>
        <v>0.10081669388789277</v>
      </c>
    </row>
    <row r="9" spans="1:10" ht="24.75" customHeight="1" x14ac:dyDescent="0.2">
      <c r="A9" s="72" t="s">
        <v>34</v>
      </c>
      <c r="B9" s="72"/>
      <c r="D9" s="33" t="s">
        <v>59</v>
      </c>
      <c r="E9" s="11"/>
      <c r="F9" s="13">
        <f>'درآمد سپرده بانکی'!D9</f>
        <v>1396339</v>
      </c>
      <c r="G9" s="11"/>
      <c r="H9" s="38">
        <f>F9/F11</f>
        <v>3.1331365448527503E-7</v>
      </c>
      <c r="I9" s="35"/>
      <c r="J9" s="40">
        <f>F9/سهام!$AE$9</f>
        <v>3.1625901194735859E-8</v>
      </c>
    </row>
    <row r="10" spans="1:10" ht="24.75" customHeight="1" x14ac:dyDescent="0.2">
      <c r="A10" s="68" t="s">
        <v>35</v>
      </c>
      <c r="B10" s="68"/>
      <c r="D10" s="34" t="s">
        <v>60</v>
      </c>
      <c r="E10" s="11"/>
      <c r="F10" s="14">
        <f>'سایر درآمدها'!D9</f>
        <v>5445731502</v>
      </c>
      <c r="G10" s="11"/>
      <c r="H10" s="36">
        <f>F10/F11</f>
        <v>1.2219253621342709E-3</v>
      </c>
      <c r="I10" s="35"/>
      <c r="J10" s="39">
        <f>F10/سهام!$AE$9</f>
        <v>1.2334122760684367E-4</v>
      </c>
    </row>
    <row r="11" spans="1:10" ht="21.75" customHeight="1" x14ac:dyDescent="0.2">
      <c r="A11" s="65" t="s">
        <v>20</v>
      </c>
      <c r="B11" s="65"/>
      <c r="D11" s="15"/>
      <c r="E11" s="11"/>
      <c r="F11" s="15">
        <f>SUM(F8:F10)</f>
        <v>4456680964939</v>
      </c>
      <c r="G11" s="11"/>
      <c r="H11" s="37">
        <f>SUM(H8:H10)</f>
        <v>1</v>
      </c>
      <c r="I11" s="35"/>
      <c r="J11" s="37">
        <f>SUM(J8:J10)</f>
        <v>0.10094006674140081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Z12"/>
  <sheetViews>
    <sheetView showGridLines="0" rightToLeft="1" view="pageBreakPreview" zoomScale="87" zoomScaleNormal="100" zoomScaleSheetLayoutView="87" workbookViewId="0">
      <selection activeCell="J11" sqref="J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5703125" bestFit="1" customWidth="1"/>
    <col min="18" max="18" width="1.28515625" customWidth="1"/>
    <col min="19" max="19" width="17.7109375" bestFit="1" customWidth="1"/>
    <col min="20" max="20" width="1.28515625" customWidth="1"/>
    <col min="21" max="21" width="19" bestFit="1" customWidth="1"/>
    <col min="22" max="22" width="1.28515625" customWidth="1"/>
    <col min="23" max="23" width="17.28515625" bestFit="1" customWidth="1"/>
    <col min="24" max="24" width="0.28515625" customWidth="1"/>
    <col min="26" max="26" width="17.5703125" bestFit="1" customWidth="1"/>
  </cols>
  <sheetData>
    <row r="1" spans="1:26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6" ht="21.75" customHeight="1" x14ac:dyDescent="0.2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6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6" ht="14.45" customHeight="1" x14ac:dyDescent="0.2"/>
    <row r="5" spans="1:26" ht="31.5" customHeight="1" x14ac:dyDescent="0.2">
      <c r="A5" s="1" t="s">
        <v>36</v>
      </c>
      <c r="B5" s="62" t="s">
        <v>61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6" ht="20.25" customHeight="1" x14ac:dyDescent="0.2">
      <c r="D6" s="63" t="s">
        <v>37</v>
      </c>
      <c r="E6" s="63"/>
      <c r="F6" s="63"/>
      <c r="G6" s="63"/>
      <c r="H6" s="63"/>
      <c r="I6" s="63"/>
      <c r="J6" s="63"/>
      <c r="K6" s="63"/>
      <c r="L6" s="63"/>
      <c r="N6" s="63" t="s">
        <v>38</v>
      </c>
      <c r="O6" s="63"/>
      <c r="P6" s="63"/>
      <c r="Q6" s="63"/>
      <c r="R6" s="63"/>
      <c r="S6" s="63"/>
      <c r="T6" s="63"/>
      <c r="U6" s="63"/>
      <c r="V6" s="63"/>
      <c r="W6" s="63"/>
    </row>
    <row r="7" spans="1:26" ht="19.5" customHeight="1" x14ac:dyDescent="0.2">
      <c r="D7" s="3"/>
      <c r="E7" s="3"/>
      <c r="F7" s="3"/>
      <c r="G7" s="3"/>
      <c r="H7" s="3"/>
      <c r="I7" s="3"/>
      <c r="J7" s="64" t="s">
        <v>20</v>
      </c>
      <c r="K7" s="64"/>
      <c r="L7" s="64"/>
      <c r="N7" s="3"/>
      <c r="O7" s="3"/>
      <c r="P7" s="3"/>
      <c r="Q7" s="3"/>
      <c r="R7" s="3"/>
      <c r="S7" s="3"/>
      <c r="T7" s="3"/>
      <c r="U7" s="64" t="s">
        <v>20</v>
      </c>
      <c r="V7" s="64"/>
      <c r="W7" s="64"/>
    </row>
    <row r="8" spans="1:26" ht="23.25" customHeight="1" x14ac:dyDescent="0.2">
      <c r="A8" s="63" t="s">
        <v>39</v>
      </c>
      <c r="B8" s="63"/>
      <c r="D8" s="2" t="s">
        <v>40</v>
      </c>
      <c r="F8" s="2" t="s">
        <v>41</v>
      </c>
      <c r="H8" s="2" t="s">
        <v>42</v>
      </c>
      <c r="J8" s="4" t="s">
        <v>23</v>
      </c>
      <c r="K8" s="3"/>
      <c r="L8" s="4" t="s">
        <v>31</v>
      </c>
      <c r="N8" s="2" t="s">
        <v>40</v>
      </c>
      <c r="P8" s="63" t="s">
        <v>41</v>
      </c>
      <c r="Q8" s="63"/>
      <c r="S8" s="2" t="s">
        <v>42</v>
      </c>
      <c r="U8" s="4" t="s">
        <v>23</v>
      </c>
      <c r="V8" s="3"/>
      <c r="W8" s="4" t="s">
        <v>31</v>
      </c>
    </row>
    <row r="9" spans="1:26" ht="21.75" customHeight="1" x14ac:dyDescent="0.2">
      <c r="A9" s="66" t="s">
        <v>18</v>
      </c>
      <c r="B9" s="66"/>
      <c r="D9" s="12">
        <v>0</v>
      </c>
      <c r="E9" s="11"/>
      <c r="F9" s="12">
        <f>'درآمد ناشی از تغییر قیمت اوراق'!I9</f>
        <v>3262733417427</v>
      </c>
      <c r="G9" s="11"/>
      <c r="H9" s="12">
        <f>'درآمد ناشی از فروش'!I8</f>
        <v>1123153629271</v>
      </c>
      <c r="I9" s="11"/>
      <c r="J9" s="12">
        <f>D9+F9+H9</f>
        <v>4385887046698</v>
      </c>
      <c r="K9" s="11"/>
      <c r="L9" s="27">
        <f>J9/درآمد!$F$11</f>
        <v>0.98411510296609961</v>
      </c>
      <c r="N9" s="12">
        <v>0</v>
      </c>
      <c r="O9" s="11"/>
      <c r="P9" s="41"/>
      <c r="Q9" s="41">
        <f>'درآمد ناشی از تغییر قیمت اوراق'!Q9</f>
        <v>16148693379228</v>
      </c>
      <c r="R9" s="11"/>
      <c r="S9" s="12" cm="1">
        <f t="array" ref="S9:T9">'درآمد ناشی از فروش'!Q8:R8</f>
        <v>9672182327212</v>
      </c>
      <c r="T9" s="11">
        <v>0</v>
      </c>
      <c r="U9" s="12">
        <f>N9+Q9+S9</f>
        <v>25820875706440</v>
      </c>
      <c r="W9" s="27">
        <f>U9/Z9</f>
        <v>0.99448864783405377</v>
      </c>
      <c r="Z9" s="47">
        <v>25963972301420</v>
      </c>
    </row>
    <row r="10" spans="1:26" ht="21.75" customHeight="1" x14ac:dyDescent="0.2">
      <c r="A10" s="68" t="s">
        <v>19</v>
      </c>
      <c r="B10" s="68"/>
      <c r="D10" s="14">
        <v>0</v>
      </c>
      <c r="E10" s="11"/>
      <c r="F10" s="14">
        <f>'درآمد ناشی از تغییر قیمت اوراق'!I8</f>
        <v>65346790400</v>
      </c>
      <c r="G10" s="11"/>
      <c r="H10" s="14">
        <f>'درآمد ناشی از فروش'!I9</f>
        <v>0</v>
      </c>
      <c r="I10" s="11"/>
      <c r="J10" s="14">
        <f>D10+F10+H10</f>
        <v>65346790400</v>
      </c>
      <c r="K10" s="11"/>
      <c r="L10" s="36">
        <f>J10/درآمد!F11</f>
        <v>1.4662658358111667E-2</v>
      </c>
      <c r="N10" s="14">
        <v>0</v>
      </c>
      <c r="O10" s="11"/>
      <c r="P10" s="69">
        <f>'درآمد ناشی از تغییر قیمت اوراق'!Q8</f>
        <v>37626234516</v>
      </c>
      <c r="Q10" s="70"/>
      <c r="R10" s="11"/>
      <c r="S10" s="14" cm="1">
        <f t="array" ref="S10:T10">'درآمد ناشی از فروش'!Q9:R9</f>
        <v>1201566578</v>
      </c>
      <c r="T10" s="11">
        <v>0</v>
      </c>
      <c r="U10" s="14">
        <f>N10+P10+S10</f>
        <v>38827801094</v>
      </c>
      <c r="W10" s="44">
        <f>U10/Z9</f>
        <v>1.4954491802425956E-3</v>
      </c>
    </row>
    <row r="11" spans="1:26" ht="21.75" customHeight="1" x14ac:dyDescent="0.2">
      <c r="A11" s="65" t="s">
        <v>20</v>
      </c>
      <c r="B11" s="65"/>
      <c r="D11" s="15">
        <f>SUM(D9:D10)</f>
        <v>0</v>
      </c>
      <c r="E11" s="11"/>
      <c r="F11" s="15">
        <f>SUM(F9:F10)</f>
        <v>3328080207827</v>
      </c>
      <c r="G11" s="11"/>
      <c r="H11" s="15">
        <f>SUM(H9:H10)</f>
        <v>1123153629271</v>
      </c>
      <c r="I11" s="11"/>
      <c r="J11" s="15">
        <f>SUM(J9:J10)</f>
        <v>4451233837098</v>
      </c>
      <c r="K11" s="11"/>
      <c r="L11" s="37">
        <f>SUM(L9:L10)</f>
        <v>0.99877776132421126</v>
      </c>
      <c r="N11" s="15">
        <f>SUM(N9:N10)</f>
        <v>0</v>
      </c>
      <c r="O11" s="11"/>
      <c r="P11" s="11"/>
      <c r="Q11" s="15">
        <f>SUM(P9:Q10)</f>
        <v>16186319613744</v>
      </c>
      <c r="R11" s="11"/>
      <c r="S11" s="15">
        <f>SUM(S9:S10)</f>
        <v>9673383893790</v>
      </c>
      <c r="T11" s="11"/>
      <c r="U11" s="15">
        <f>SUM(U9:U10)</f>
        <v>25859703507534</v>
      </c>
      <c r="W11" s="37">
        <f>SUM(W9:W10)</f>
        <v>0.99598409701429635</v>
      </c>
    </row>
    <row r="12" spans="1:26" x14ac:dyDescent="0.2">
      <c r="N12" s="11"/>
      <c r="O12" s="11"/>
      <c r="P12" s="11"/>
      <c r="Q12" s="11"/>
      <c r="R12" s="11"/>
      <c r="S12" s="11"/>
      <c r="T12" s="11"/>
      <c r="U12" s="11"/>
    </row>
  </sheetData>
  <mergeCells count="14">
    <mergeCell ref="A10:B10"/>
    <mergeCell ref="P10:Q10"/>
    <mergeCell ref="A11:B11"/>
    <mergeCell ref="J7:L7"/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W19"/>
  <sheetViews>
    <sheetView showGridLines="0" rightToLeft="1" view="pageBreakPreview" zoomScale="93" zoomScaleNormal="100" zoomScaleSheetLayoutView="93" workbookViewId="0">
      <selection activeCell="A3" sqref="A3:J3"/>
    </sheetView>
  </sheetViews>
  <sheetFormatPr defaultRowHeight="12.75" x14ac:dyDescent="0.2"/>
  <cols>
    <col min="1" max="1" width="5.140625" customWidth="1"/>
    <col min="2" max="2" width="50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8" max="18" width="12.7109375" bestFit="1" customWidth="1"/>
    <col min="23" max="23" width="13.85546875" bestFit="1" customWidth="1"/>
  </cols>
  <sheetData>
    <row r="1" spans="1:2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23" ht="21.75" customHeight="1" x14ac:dyDescent="0.2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</row>
    <row r="3" spans="1:2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23" ht="14.45" customHeight="1" x14ac:dyDescent="0.2"/>
    <row r="5" spans="1:23" ht="30" customHeight="1" x14ac:dyDescent="0.2">
      <c r="A5" s="48" t="s">
        <v>67</v>
      </c>
      <c r="B5" s="62" t="s">
        <v>43</v>
      </c>
      <c r="C5" s="62"/>
      <c r="D5" s="62"/>
      <c r="E5" s="62"/>
      <c r="F5" s="62"/>
      <c r="G5" s="62"/>
      <c r="H5" s="62"/>
      <c r="I5" s="62"/>
      <c r="J5" s="62"/>
    </row>
    <row r="6" spans="1:23" ht="20.25" customHeight="1" x14ac:dyDescent="0.2">
      <c r="D6" s="63" t="s">
        <v>37</v>
      </c>
      <c r="E6" s="63"/>
      <c r="F6" s="63"/>
      <c r="H6" s="63" t="s">
        <v>38</v>
      </c>
      <c r="I6" s="63"/>
      <c r="J6" s="63"/>
    </row>
    <row r="7" spans="1:23" ht="36.4" customHeight="1" x14ac:dyDescent="0.2">
      <c r="A7" s="63" t="s">
        <v>44</v>
      </c>
      <c r="B7" s="63"/>
      <c r="D7" s="9" t="s">
        <v>45</v>
      </c>
      <c r="E7" s="3"/>
      <c r="F7" s="9" t="s">
        <v>46</v>
      </c>
      <c r="H7" s="9" t="s">
        <v>45</v>
      </c>
      <c r="I7" s="3"/>
      <c r="J7" s="9" t="s">
        <v>46</v>
      </c>
    </row>
    <row r="8" spans="1:23" ht="26.25" customHeight="1" x14ac:dyDescent="0.2">
      <c r="A8" s="66" t="s">
        <v>58</v>
      </c>
      <c r="B8" s="66"/>
      <c r="D8" s="16">
        <v>1396339</v>
      </c>
      <c r="E8" s="11"/>
      <c r="F8" s="28">
        <f>D8/R18</f>
        <v>1.3541317164555507E-3</v>
      </c>
      <c r="G8" s="11"/>
      <c r="H8" s="16">
        <v>31810686</v>
      </c>
      <c r="I8" s="11"/>
      <c r="J8" s="28">
        <f>H8/W18</f>
        <v>2.4258761921401931E-3</v>
      </c>
    </row>
    <row r="9" spans="1:23" ht="21.75" customHeight="1" thickBot="1" x14ac:dyDescent="0.25">
      <c r="A9" s="65" t="s">
        <v>20</v>
      </c>
      <c r="B9" s="65"/>
      <c r="D9" s="15">
        <f>SUM(D8)</f>
        <v>1396339</v>
      </c>
      <c r="E9" s="11"/>
      <c r="F9" s="45">
        <f>SUM(F8)</f>
        <v>1.3541317164555507E-3</v>
      </c>
      <c r="G9" s="11"/>
      <c r="H9" s="15">
        <f>SUM(H8)</f>
        <v>31810686</v>
      </c>
      <c r="I9" s="11"/>
      <c r="J9" s="45">
        <f>SUM(J8)</f>
        <v>2.4258761921401931E-3</v>
      </c>
    </row>
    <row r="14" spans="1:23" x14ac:dyDescent="0.2">
      <c r="P14" s="46"/>
      <c r="Q14" s="46" t="s">
        <v>62</v>
      </c>
      <c r="R14" s="46"/>
      <c r="S14" s="46"/>
      <c r="T14" s="46"/>
      <c r="U14" s="46"/>
      <c r="V14" s="46" t="s">
        <v>38</v>
      </c>
      <c r="W14" s="46"/>
    </row>
    <row r="15" spans="1:23" x14ac:dyDescent="0.2">
      <c r="P15" s="46"/>
      <c r="Q15" s="46"/>
      <c r="R15" s="46"/>
      <c r="S15" s="46"/>
      <c r="T15" s="46"/>
      <c r="U15" s="46"/>
      <c r="V15" s="46"/>
      <c r="W15" s="46"/>
    </row>
    <row r="16" spans="1:23" x14ac:dyDescent="0.2">
      <c r="P16" s="46" t="s">
        <v>63</v>
      </c>
      <c r="Q16" s="46" t="s">
        <v>64</v>
      </c>
      <c r="R16" s="47">
        <f>سپرده!D9</f>
        <v>1669374071</v>
      </c>
      <c r="S16" s="46"/>
      <c r="T16" s="46"/>
      <c r="U16" s="46" t="s">
        <v>63</v>
      </c>
      <c r="V16" s="46" t="s">
        <v>64</v>
      </c>
      <c r="W16" s="47">
        <v>25833176937</v>
      </c>
    </row>
    <row r="17" spans="16:23" x14ac:dyDescent="0.2">
      <c r="P17" s="46"/>
      <c r="Q17" s="46" t="s">
        <v>65</v>
      </c>
      <c r="R17" s="47">
        <f>سپرده!J9</f>
        <v>392964449</v>
      </c>
      <c r="S17" s="46"/>
      <c r="T17" s="46"/>
      <c r="U17" s="46"/>
      <c r="V17" s="46" t="s">
        <v>65</v>
      </c>
      <c r="W17" s="47">
        <f>سپرده!J9</f>
        <v>392964449</v>
      </c>
    </row>
    <row r="18" spans="16:23" x14ac:dyDescent="0.2">
      <c r="P18" s="46"/>
      <c r="Q18" s="46" t="s">
        <v>66</v>
      </c>
      <c r="R18" s="47">
        <f>(R16+R17)/2</f>
        <v>1031169260</v>
      </c>
      <c r="S18" s="46"/>
      <c r="T18" s="46"/>
      <c r="U18" s="46"/>
      <c r="V18" s="46" t="s">
        <v>66</v>
      </c>
      <c r="W18" s="47">
        <f>(W16+W17)/2</f>
        <v>13113070693</v>
      </c>
    </row>
    <row r="19" spans="16:23" x14ac:dyDescent="0.2">
      <c r="P19" s="46"/>
      <c r="Q19" s="46"/>
      <c r="R19" s="46"/>
      <c r="S19" s="46"/>
      <c r="T19" s="46"/>
      <c r="U19" s="46"/>
      <c r="V19" s="46"/>
      <c r="W19" s="4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4"/>
  <sheetViews>
    <sheetView showGridLines="0" rightToLeft="1" view="pageBreakPreview" zoomScale="86" zoomScaleNormal="100" zoomScaleSheetLayoutView="86" workbookViewId="0">
      <selection activeCell="A5" sqref="A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1" t="s">
        <v>0</v>
      </c>
      <c r="B1" s="61"/>
      <c r="C1" s="61"/>
      <c r="D1" s="61"/>
      <c r="E1" s="61"/>
      <c r="F1" s="61"/>
    </row>
    <row r="2" spans="1:6" ht="21.75" customHeight="1" x14ac:dyDescent="0.2">
      <c r="A2" s="61" t="s">
        <v>26</v>
      </c>
      <c r="B2" s="61"/>
      <c r="C2" s="61"/>
      <c r="D2" s="61"/>
      <c r="E2" s="61"/>
      <c r="F2" s="61"/>
    </row>
    <row r="3" spans="1:6" ht="21.75" customHeight="1" x14ac:dyDescent="0.2">
      <c r="A3" s="61" t="s">
        <v>2</v>
      </c>
      <c r="B3" s="61"/>
      <c r="C3" s="61"/>
      <c r="D3" s="61"/>
      <c r="E3" s="61"/>
      <c r="F3" s="61"/>
    </row>
    <row r="4" spans="1:6" ht="14.45" customHeight="1" x14ac:dyDescent="0.2"/>
    <row r="5" spans="1:6" ht="29.1" customHeight="1" x14ac:dyDescent="0.2">
      <c r="A5" s="48" t="s">
        <v>68</v>
      </c>
      <c r="B5" s="62" t="s">
        <v>35</v>
      </c>
      <c r="C5" s="62"/>
      <c r="D5" s="62"/>
      <c r="E5" s="62"/>
      <c r="F5" s="62"/>
    </row>
    <row r="6" spans="1:6" ht="18" customHeight="1" x14ac:dyDescent="0.2">
      <c r="D6" s="2" t="s">
        <v>37</v>
      </c>
      <c r="F6" s="2" t="s">
        <v>8</v>
      </c>
    </row>
    <row r="7" spans="1:6" ht="21.75" customHeight="1" x14ac:dyDescent="0.2">
      <c r="A7" s="63" t="s">
        <v>35</v>
      </c>
      <c r="B7" s="63"/>
      <c r="D7" s="4" t="s">
        <v>23</v>
      </c>
      <c r="F7" s="4" t="s">
        <v>23</v>
      </c>
    </row>
    <row r="8" spans="1:6" ht="21.75" customHeight="1" x14ac:dyDescent="0.2">
      <c r="A8" s="68" t="s">
        <v>47</v>
      </c>
      <c r="B8" s="68"/>
      <c r="D8" s="14">
        <v>5445731502</v>
      </c>
      <c r="E8" s="11"/>
      <c r="F8" s="14">
        <v>29331614544</v>
      </c>
    </row>
    <row r="9" spans="1:6" ht="21.75" customHeight="1" x14ac:dyDescent="0.2">
      <c r="A9" s="65" t="s">
        <v>20</v>
      </c>
      <c r="B9" s="65"/>
      <c r="D9" s="15">
        <f>SUM(D8:D8)</f>
        <v>5445731502</v>
      </c>
      <c r="E9" s="11"/>
      <c r="F9" s="15">
        <f>SUM(F8:F8)</f>
        <v>29331614544</v>
      </c>
    </row>
    <row r="13" spans="1:6" ht="18.75" x14ac:dyDescent="0.2">
      <c r="F13" s="49"/>
    </row>
    <row r="14" spans="1:6" x14ac:dyDescent="0.2">
      <c r="F14" s="20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1"/>
  <sheetViews>
    <sheetView showGridLines="0" rightToLeft="1" view="pageBreakPreview" zoomScale="89" zoomScaleNormal="100" zoomScaleSheetLayoutView="89" workbookViewId="0">
      <selection activeCell="A5" sqref="A5:XFD5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2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 x14ac:dyDescent="0.2"/>
    <row r="5" spans="1:13" ht="21.75" customHeight="1" x14ac:dyDescent="0.2">
      <c r="A5" s="62" t="s">
        <v>51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>
      <c r="A6" s="63" t="s">
        <v>29</v>
      </c>
      <c r="C6" s="63" t="s">
        <v>37</v>
      </c>
      <c r="D6" s="63"/>
      <c r="E6" s="63"/>
      <c r="F6" s="63"/>
      <c r="G6" s="63"/>
      <c r="I6" s="63" t="s">
        <v>38</v>
      </c>
      <c r="J6" s="63"/>
      <c r="K6" s="63"/>
      <c r="L6" s="63"/>
      <c r="M6" s="63"/>
    </row>
    <row r="7" spans="1:13" ht="29.1" customHeight="1" x14ac:dyDescent="0.2">
      <c r="A7" s="63"/>
      <c r="C7" s="9" t="s">
        <v>49</v>
      </c>
      <c r="D7" s="3"/>
      <c r="E7" s="9" t="s">
        <v>48</v>
      </c>
      <c r="F7" s="3"/>
      <c r="G7" s="9" t="s">
        <v>50</v>
      </c>
      <c r="I7" s="9" t="s">
        <v>49</v>
      </c>
      <c r="J7" s="3"/>
      <c r="K7" s="9" t="s">
        <v>48</v>
      </c>
      <c r="L7" s="3"/>
      <c r="M7" s="9" t="s">
        <v>50</v>
      </c>
    </row>
    <row r="8" spans="1:13" ht="21.75" customHeight="1" x14ac:dyDescent="0.2">
      <c r="A8" s="50" t="s">
        <v>69</v>
      </c>
      <c r="C8" s="16">
        <v>15782</v>
      </c>
      <c r="D8" s="11"/>
      <c r="E8" s="12">
        <v>0</v>
      </c>
      <c r="F8" s="11"/>
      <c r="G8" s="12">
        <f>C8+E8</f>
        <v>15782</v>
      </c>
      <c r="H8" s="11"/>
      <c r="I8" s="16">
        <v>120955</v>
      </c>
      <c r="J8" s="11"/>
      <c r="K8" s="12">
        <v>0</v>
      </c>
      <c r="L8" s="11"/>
      <c r="M8" s="12">
        <f>I8+K8</f>
        <v>120955</v>
      </c>
    </row>
    <row r="9" spans="1:13" ht="21.75" customHeight="1" x14ac:dyDescent="0.2">
      <c r="A9" s="51" t="s">
        <v>70</v>
      </c>
      <c r="C9" s="17">
        <v>1362872</v>
      </c>
      <c r="D9" s="11"/>
      <c r="E9" s="13">
        <v>0</v>
      </c>
      <c r="F9" s="11"/>
      <c r="G9" s="13">
        <f>C9+E9</f>
        <v>1362872</v>
      </c>
      <c r="H9" s="11"/>
      <c r="I9" s="13">
        <v>30520041</v>
      </c>
      <c r="J9" s="11"/>
      <c r="K9" s="13">
        <v>0</v>
      </c>
      <c r="L9" s="11"/>
      <c r="M9" s="13">
        <f>I9+K9</f>
        <v>30520041</v>
      </c>
    </row>
    <row r="10" spans="1:13" ht="21.75" customHeight="1" x14ac:dyDescent="0.2">
      <c r="A10" s="52" t="s">
        <v>71</v>
      </c>
      <c r="C10" s="18">
        <v>17685</v>
      </c>
      <c r="D10" s="11"/>
      <c r="E10" s="14">
        <v>0</v>
      </c>
      <c r="F10" s="11"/>
      <c r="G10" s="14">
        <f>C10+E10</f>
        <v>17685</v>
      </c>
      <c r="H10" s="11"/>
      <c r="I10" s="18">
        <v>1169690</v>
      </c>
      <c r="J10" s="11"/>
      <c r="K10" s="14">
        <v>0</v>
      </c>
      <c r="L10" s="11"/>
      <c r="M10" s="14">
        <f>I10+K10</f>
        <v>1169690</v>
      </c>
    </row>
    <row r="11" spans="1:13" ht="21.75" customHeight="1" x14ac:dyDescent="0.2">
      <c r="A11" s="8" t="s">
        <v>20</v>
      </c>
      <c r="C11" s="15">
        <f>SUM(C8:C10)</f>
        <v>1396339</v>
      </c>
      <c r="D11" s="11"/>
      <c r="E11" s="15">
        <f>SUM(E8:E10)</f>
        <v>0</v>
      </c>
      <c r="F11" s="11"/>
      <c r="G11" s="15">
        <f>SUM(G8:G10)</f>
        <v>1396339</v>
      </c>
      <c r="H11" s="11"/>
      <c r="I11" s="15">
        <f>SUM(I8:I10)</f>
        <v>31810686</v>
      </c>
      <c r="J11" s="11"/>
      <c r="K11" s="15">
        <f>SUM(K8:K10)</f>
        <v>0</v>
      </c>
      <c r="L11" s="11"/>
      <c r="M11" s="15">
        <f>SUM(M8:M10)</f>
        <v>31810686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T24"/>
  <sheetViews>
    <sheetView showGridLines="0" rightToLeft="1" view="pageBreakPreview" zoomScale="78" zoomScaleNormal="100" zoomScaleSheetLayoutView="78" workbookViewId="0">
      <selection activeCell="I29" sqref="I29"/>
    </sheetView>
  </sheetViews>
  <sheetFormatPr defaultRowHeight="12.75" x14ac:dyDescent="0.2"/>
  <cols>
    <col min="1" max="1" width="40.28515625" customWidth="1"/>
    <col min="2" max="2" width="1.28515625" customWidth="1"/>
    <col min="3" max="3" width="12.7109375" customWidth="1"/>
    <col min="4" max="4" width="1.28515625" customWidth="1"/>
    <col min="5" max="5" width="18.85546875" customWidth="1"/>
    <col min="6" max="6" width="1.28515625" customWidth="1"/>
    <col min="7" max="7" width="21" customWidth="1"/>
    <col min="8" max="8" width="1.28515625" customWidth="1"/>
    <col min="9" max="9" width="23.28515625" customWidth="1"/>
    <col min="10" max="10" width="1.28515625" customWidth="1"/>
    <col min="11" max="11" width="17" customWidth="1"/>
    <col min="12" max="12" width="1.28515625" customWidth="1"/>
    <col min="13" max="13" width="22.42578125" customWidth="1"/>
    <col min="14" max="14" width="1.28515625" customWidth="1"/>
    <col min="15" max="15" width="18.85546875" bestFit="1" customWidth="1"/>
    <col min="16" max="16" width="1.28515625" customWidth="1"/>
    <col min="17" max="17" width="22.7109375" customWidth="1"/>
    <col min="18" max="18" width="1.28515625" customWidth="1"/>
    <col min="19" max="19" width="0.28515625" customWidth="1"/>
    <col min="20" max="20" width="14.5703125" bestFit="1" customWidth="1"/>
  </cols>
  <sheetData>
    <row r="1" spans="1:2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0" ht="21.75" customHeight="1" x14ac:dyDescent="0.2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 ht="14.45" customHeight="1" x14ac:dyDescent="0.2"/>
    <row r="5" spans="1:20" ht="23.25" customHeight="1" x14ac:dyDescent="0.2">
      <c r="A5" s="62" t="s">
        <v>52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0" ht="20.25" customHeight="1" x14ac:dyDescent="0.2">
      <c r="A6" s="63" t="s">
        <v>29</v>
      </c>
      <c r="C6" s="63" t="s">
        <v>37</v>
      </c>
      <c r="D6" s="63"/>
      <c r="E6" s="63"/>
      <c r="F6" s="63"/>
      <c r="G6" s="63"/>
      <c r="H6" s="63"/>
      <c r="I6" s="63"/>
      <c r="K6" s="63" t="s">
        <v>38</v>
      </c>
      <c r="L6" s="63"/>
      <c r="M6" s="63"/>
      <c r="N6" s="63"/>
      <c r="O6" s="63"/>
      <c r="P6" s="63"/>
      <c r="Q6" s="63"/>
      <c r="R6" s="63"/>
    </row>
    <row r="7" spans="1:20" ht="29.1" customHeight="1" x14ac:dyDescent="0.2">
      <c r="A7" s="63"/>
      <c r="C7" s="9" t="s">
        <v>12</v>
      </c>
      <c r="D7" s="3"/>
      <c r="E7" s="9" t="s">
        <v>53</v>
      </c>
      <c r="F7" s="3"/>
      <c r="G7" s="9" t="s">
        <v>54</v>
      </c>
      <c r="H7" s="3"/>
      <c r="I7" s="9" t="s">
        <v>55</v>
      </c>
      <c r="K7" s="9" t="s">
        <v>12</v>
      </c>
      <c r="L7" s="3"/>
      <c r="M7" s="9" t="s">
        <v>53</v>
      </c>
      <c r="N7" s="3"/>
      <c r="O7" s="9" t="s">
        <v>54</v>
      </c>
      <c r="P7" s="3"/>
      <c r="Q7" s="74" t="s">
        <v>55</v>
      </c>
      <c r="R7" s="74"/>
    </row>
    <row r="8" spans="1:20" ht="21.75" customHeight="1" x14ac:dyDescent="0.2">
      <c r="A8" s="5" t="s">
        <v>18</v>
      </c>
      <c r="C8" s="12">
        <v>107664</v>
      </c>
      <c r="D8" s="11"/>
      <c r="E8" s="12">
        <v>2809404659231</v>
      </c>
      <c r="F8" s="11"/>
      <c r="G8" s="12">
        <v>1686251029960</v>
      </c>
      <c r="H8" s="11"/>
      <c r="I8" s="12">
        <f>E8-G8</f>
        <v>1123153629271</v>
      </c>
      <c r="J8" s="11"/>
      <c r="K8" s="12">
        <v>1552659</v>
      </c>
      <c r="L8" s="11"/>
      <c r="M8" s="12">
        <v>30452091194497</v>
      </c>
      <c r="N8" s="11"/>
      <c r="O8" s="12">
        <v>20779908867285</v>
      </c>
      <c r="P8" s="11"/>
      <c r="Q8" s="67">
        <f>M8-O8</f>
        <v>9672182327212</v>
      </c>
      <c r="R8" s="67"/>
    </row>
    <row r="9" spans="1:20" ht="21.75" customHeight="1" x14ac:dyDescent="0.2">
      <c r="A9" s="6" t="s">
        <v>19</v>
      </c>
      <c r="C9" s="14">
        <v>0</v>
      </c>
      <c r="D9" s="11"/>
      <c r="E9" s="14">
        <v>0</v>
      </c>
      <c r="F9" s="11"/>
      <c r="G9" s="14">
        <v>0</v>
      </c>
      <c r="H9" s="11"/>
      <c r="I9" s="14">
        <v>0</v>
      </c>
      <c r="J9" s="11"/>
      <c r="K9" s="14">
        <v>7000</v>
      </c>
      <c r="L9" s="11"/>
      <c r="M9" s="14">
        <v>36776893157</v>
      </c>
      <c r="N9" s="11"/>
      <c r="O9" s="14">
        <v>35575326579</v>
      </c>
      <c r="P9" s="11"/>
      <c r="Q9" s="70">
        <f>M9-O9</f>
        <v>1201566578</v>
      </c>
      <c r="R9" s="70"/>
    </row>
    <row r="10" spans="1:20" ht="21.75" customHeight="1" x14ac:dyDescent="0.2">
      <c r="A10" s="8" t="s">
        <v>20</v>
      </c>
      <c r="C10" s="15"/>
      <c r="D10" s="11"/>
      <c r="E10" s="15">
        <f>SUM(E8:E9)</f>
        <v>2809404659231</v>
      </c>
      <c r="F10" s="11"/>
      <c r="G10" s="15">
        <f>SUM(G8:G9)</f>
        <v>1686251029960</v>
      </c>
      <c r="H10" s="11"/>
      <c r="I10" s="15">
        <f>SUM(I8:I9)</f>
        <v>1123153629271</v>
      </c>
      <c r="J10" s="11"/>
      <c r="K10" s="15"/>
      <c r="L10" s="11"/>
      <c r="M10" s="15">
        <f>SUM(M8:M9)</f>
        <v>30488868087654</v>
      </c>
      <c r="N10" s="11"/>
      <c r="O10" s="15">
        <f>SUM(O8:O9)</f>
        <v>20815484193864</v>
      </c>
      <c r="P10" s="11"/>
      <c r="Q10" s="73">
        <f>SUM(Q8:R9)</f>
        <v>9673383893790</v>
      </c>
      <c r="R10" s="73"/>
    </row>
    <row r="13" spans="1:20" x14ac:dyDescent="0.2">
      <c r="A13" s="53"/>
      <c r="B13" s="53"/>
      <c r="C13" s="53"/>
      <c r="D13" s="53"/>
      <c r="E13" s="53"/>
      <c r="F13" s="53"/>
      <c r="G13" s="54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</row>
    <row r="14" spans="1:20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</row>
    <row r="15" spans="1:20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4"/>
      <c r="N15" s="54"/>
      <c r="O15" s="55"/>
      <c r="P15" s="54"/>
      <c r="Q15" s="54"/>
      <c r="R15" s="53"/>
      <c r="S15" s="53"/>
      <c r="T15" s="56"/>
    </row>
    <row r="16" spans="1:20" x14ac:dyDescent="0.2">
      <c r="A16" s="53"/>
      <c r="B16" s="53"/>
      <c r="C16" s="56"/>
      <c r="D16" s="53"/>
      <c r="E16" s="54"/>
      <c r="F16" s="53"/>
      <c r="G16" s="53"/>
      <c r="H16" s="53"/>
      <c r="I16" s="53"/>
      <c r="J16" s="53"/>
      <c r="K16" s="53"/>
      <c r="L16" s="53"/>
      <c r="M16" s="54"/>
      <c r="N16" s="54"/>
      <c r="O16" s="55"/>
      <c r="P16" s="54"/>
      <c r="Q16" s="54"/>
      <c r="R16" s="53"/>
      <c r="S16" s="53"/>
      <c r="T16" s="56"/>
    </row>
    <row r="17" spans="1:20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4"/>
      <c r="N17" s="54"/>
      <c r="O17" s="54"/>
      <c r="P17" s="54"/>
      <c r="Q17" s="54"/>
      <c r="R17" s="53"/>
      <c r="S17" s="53"/>
      <c r="T17" s="53"/>
    </row>
    <row r="18" spans="1:20" x14ac:dyDescent="0.2">
      <c r="A18" s="53"/>
      <c r="B18" s="53"/>
      <c r="C18" s="56"/>
      <c r="D18" s="53"/>
      <c r="E18" s="54"/>
      <c r="F18" s="53"/>
      <c r="G18" s="53"/>
      <c r="H18" s="53"/>
      <c r="I18" s="53"/>
      <c r="J18" s="53"/>
      <c r="K18" s="53"/>
      <c r="L18" s="53"/>
      <c r="M18" s="54"/>
      <c r="N18" s="54"/>
      <c r="O18" s="54"/>
      <c r="P18" s="54"/>
      <c r="Q18" s="54"/>
      <c r="R18" s="53"/>
      <c r="S18" s="53"/>
      <c r="T18" s="53"/>
    </row>
    <row r="19" spans="1:20" x14ac:dyDescent="0.2">
      <c r="A19" s="53"/>
      <c r="B19" s="53"/>
      <c r="C19" s="56"/>
      <c r="D19" s="53"/>
      <c r="E19" s="54"/>
      <c r="F19" s="53"/>
      <c r="G19" s="53"/>
      <c r="H19" s="53"/>
      <c r="I19" s="53"/>
      <c r="J19" s="53"/>
      <c r="K19" s="53"/>
      <c r="L19" s="53"/>
      <c r="M19" s="54"/>
      <c r="N19" s="54"/>
      <c r="O19" s="54"/>
      <c r="P19" s="54"/>
      <c r="Q19" s="54"/>
      <c r="R19" s="53"/>
      <c r="S19" s="53"/>
      <c r="T19" s="53"/>
    </row>
    <row r="20" spans="1:20" x14ac:dyDescent="0.2">
      <c r="A20" s="53"/>
      <c r="B20" s="53"/>
      <c r="C20" s="53"/>
      <c r="D20" s="53"/>
      <c r="E20" s="54"/>
      <c r="F20" s="53"/>
      <c r="G20" s="53"/>
      <c r="H20" s="53"/>
      <c r="I20" s="53"/>
      <c r="J20" s="53"/>
      <c r="K20" s="53"/>
      <c r="L20" s="53"/>
      <c r="M20" s="54"/>
      <c r="N20" s="54"/>
      <c r="O20" s="54"/>
      <c r="P20" s="54"/>
      <c r="Q20" s="54"/>
      <c r="R20" s="53"/>
      <c r="S20" s="53"/>
      <c r="T20" s="53"/>
    </row>
    <row r="21" spans="1:20" x14ac:dyDescent="0.2">
      <c r="A21" s="53"/>
      <c r="B21" s="53"/>
      <c r="C21" s="53"/>
      <c r="D21" s="53"/>
      <c r="E21" s="54"/>
      <c r="F21" s="53"/>
      <c r="G21" s="53"/>
      <c r="H21" s="53"/>
      <c r="I21" s="53"/>
      <c r="J21" s="53"/>
      <c r="K21" s="53"/>
      <c r="L21" s="53"/>
      <c r="M21" s="54"/>
      <c r="N21" s="54"/>
      <c r="O21" s="54"/>
      <c r="P21" s="54"/>
      <c r="Q21" s="54"/>
      <c r="R21" s="53"/>
      <c r="S21" s="53"/>
      <c r="T21" s="53"/>
    </row>
    <row r="22" spans="1:20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4"/>
      <c r="O22" s="54"/>
      <c r="P22" s="54"/>
      <c r="Q22" s="54"/>
      <c r="R22" s="53"/>
      <c r="S22" s="53"/>
      <c r="T22" s="53"/>
    </row>
    <row r="23" spans="1:20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4"/>
      <c r="O23" s="54"/>
      <c r="P23" s="54"/>
      <c r="Q23" s="54"/>
      <c r="R23" s="53"/>
      <c r="S23" s="53"/>
      <c r="T23" s="53"/>
    </row>
    <row r="24" spans="1:20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2026-05-23T08:22:25Z</dcterms:created>
  <dcterms:modified xsi:type="dcterms:W3CDTF">2026-05-26T10:09:02Z</dcterms:modified>
</cp:coreProperties>
</file>