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گزارش پرتفو\1405\فروردین\"/>
    </mc:Choice>
  </mc:AlternateContent>
  <xr:revisionPtr revIDLastSave="0" documentId="13_ncr:1_{5FC00F05-A8B1-4CFD-BE44-52266973FFA1}" xr6:coauthVersionLast="47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حاصل از سرمایه گذاری در گ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درآمد!$A$1:$K$12</definedName>
    <definedName name="_xlnm.Print_Area" localSheetId="4">'درآمد حاصل از سرمایه گذاری در گ'!$A$1:$X$13</definedName>
    <definedName name="_xlnm.Print_Area" localSheetId="5">'درآمد سپرده بانکی'!$A$1:$K$10</definedName>
    <definedName name="_xlnm.Print_Area" localSheetId="9">'درآمد ناشی از تغییر قیمت اوراق'!$A$1:$S$11</definedName>
    <definedName name="_xlnm.Print_Area" localSheetId="8">'درآمد ناشی از فروش'!$A$1:$S$11</definedName>
    <definedName name="_xlnm.Print_Area" localSheetId="6">'سایر درآمدها'!$A$1:$G$9</definedName>
    <definedName name="_xlnm.Print_Area" localSheetId="2">سپرده!$A$1:$M$11</definedName>
    <definedName name="_xlnm.Print_Area" localSheetId="1">سهام!$A$1:$AC$12</definedName>
    <definedName name="_xlnm.Print_Area" localSheetId="7">'سود سپرده بانکی'!$A$1:$N$11</definedName>
    <definedName name="_xlnm.Print_Area" localSheetId="0">'صورت وضعیت'!$A$1:$A$18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9" l="1"/>
  <c r="F10" i="9"/>
  <c r="F9" i="9"/>
  <c r="F11" i="9" l="1"/>
  <c r="Q11" i="9" l="1"/>
  <c r="S11" i="9"/>
  <c r="Q9" i="21"/>
  <c r="Q8" i="21"/>
  <c r="I9" i="21"/>
  <c r="I8" i="21"/>
  <c r="J8" i="13"/>
  <c r="J9" i="13"/>
  <c r="F9" i="13"/>
  <c r="F8" i="13"/>
  <c r="Q10" i="21"/>
  <c r="O10" i="21"/>
  <c r="M10" i="21"/>
  <c r="G10" i="21"/>
  <c r="E10" i="21"/>
  <c r="Q9" i="19"/>
  <c r="Q10" i="19" s="1"/>
  <c r="Q8" i="19"/>
  <c r="M10" i="19"/>
  <c r="I9" i="19"/>
  <c r="I8" i="19"/>
  <c r="O10" i="19"/>
  <c r="I10" i="19"/>
  <c r="G10" i="19"/>
  <c r="E10" i="19"/>
  <c r="E9" i="19"/>
  <c r="E8" i="19"/>
  <c r="I10" i="21" l="1"/>
  <c r="K11" i="18"/>
  <c r="M11" i="18"/>
  <c r="M10" i="18"/>
  <c r="M9" i="18"/>
  <c r="M8" i="18"/>
  <c r="I11" i="18"/>
  <c r="C11" i="18"/>
  <c r="E11" i="18"/>
  <c r="G10" i="18"/>
  <c r="G9" i="18"/>
  <c r="G11" i="18" s="1"/>
  <c r="G8" i="18"/>
  <c r="F9" i="14"/>
  <c r="D9" i="14"/>
  <c r="Q18" i="13"/>
  <c r="V17" i="13"/>
  <c r="Q17" i="13"/>
  <c r="Q16" i="13"/>
  <c r="V18" i="13"/>
  <c r="H9" i="13"/>
  <c r="D9" i="13"/>
  <c r="S10" i="9"/>
  <c r="S9" i="9"/>
  <c r="U9" i="9" s="1"/>
  <c r="P9" i="9"/>
  <c r="F10" i="8"/>
  <c r="F9" i="8"/>
  <c r="H10" i="9"/>
  <c r="H9" i="9"/>
  <c r="J10" i="9"/>
  <c r="U10" i="9" l="1"/>
  <c r="H11" i="9"/>
  <c r="J9" i="9"/>
  <c r="U11" i="9" l="1"/>
  <c r="J11" i="9"/>
  <c r="D11" i="9"/>
  <c r="W11" i="9"/>
  <c r="N11" i="9"/>
  <c r="L9" i="7"/>
  <c r="J9" i="7"/>
  <c r="J10" i="7"/>
  <c r="L10" i="7"/>
  <c r="H10" i="7"/>
  <c r="F10" i="7"/>
  <c r="D10" i="7"/>
  <c r="AB10" i="2"/>
  <c r="AB9" i="2"/>
  <c r="X11" i="2"/>
  <c r="AB11" i="2"/>
  <c r="Z11" i="2"/>
  <c r="T10" i="2"/>
  <c r="T9" i="2"/>
  <c r="R11" i="2"/>
  <c r="N11" i="2"/>
  <c r="J11" i="2"/>
  <c r="H11" i="2"/>
  <c r="F8" i="8" l="1"/>
  <c r="J11" i="8" l="1"/>
  <c r="F11" i="8"/>
  <c r="L11" i="9" l="1"/>
  <c r="H11" i="8" l="1"/>
</calcChain>
</file>

<file path=xl/sharedStrings.xml><?xml version="1.0" encoding="utf-8"?>
<sst xmlns="http://schemas.openxmlformats.org/spreadsheetml/2006/main" count="176" uniqueCount="74">
  <si>
    <t>صندوق سرمایه گذاری کالایی دیبای معیار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</si>
  <si>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</si>
  <si>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</si>
  <si>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</si>
  <si>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</si>
  <si>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</si>
  <si>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</si>
  <si>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</si>
  <si>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</si>
  <si>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</si>
  <si>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</si>
  <si>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</si>
  <si>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</si>
  <si>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</si>
  <si>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</si>
  <si>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</si>
  <si>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</si>
  <si>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</si>
  <si>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</si>
  <si>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</si>
  <si>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شمش نقره SilverBar</t>
  </si>
  <si>
    <t>جمع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</si>
  <si>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</si>
  <si>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</si>
  <si>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</si>
  <si>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</si>
  <si>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</si>
  <si>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</si>
  <si>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</si>
  <si>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</si>
  <si>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</si>
  <si>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</si>
  <si>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</si>
  <si>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</si>
  <si>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</si>
  <si>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</si>
  <si>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</si>
  <si>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</si>
  <si>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</si>
  <si>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</si>
  <si>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</si>
  <si>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</si>
  <si>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</si>
  <si>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</si>
  <si>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</si>
  <si>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</si>
  <si>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</si>
  <si>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</si>
  <si>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</si>
  <si>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</si>
  <si>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</si>
  <si>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</si>
  <si>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</si>
  <si>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</si>
  <si>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</si>
  <si>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</si>
  <si>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</si>
  <si>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</si>
  <si>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</si>
  <si>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>سرمایه‌گذاری در سپرده‌ بانکی</t>
  </si>
  <si>
    <t>درآمد حاصل از سرمایه گذاری در گواهی سپرده کالایی</t>
  </si>
  <si>
    <t xml:space="preserve">طی ماه </t>
  </si>
  <si>
    <t xml:space="preserve">سپرده بانکی </t>
  </si>
  <si>
    <t>اول دوره</t>
  </si>
  <si>
    <t>انتهای دوره</t>
  </si>
  <si>
    <t>میانگین</t>
  </si>
  <si>
    <t>ملل</t>
  </si>
  <si>
    <t>ملت</t>
  </si>
  <si>
    <t>خاورمیانه</t>
  </si>
  <si>
    <r>
      <rPr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1</t>
    </r>
  </si>
  <si>
    <r>
      <t>2</t>
    </r>
    <r>
      <rPr>
        <b/>
        <sz val="8"/>
        <color theme="0" tint="-0.34998626667073579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</si>
  <si>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3</t>
    </r>
    <r>
      <rPr>
        <sz val="8"/>
        <color theme="0" tint="-0.34998626667073579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</si>
  <si>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</si>
  <si>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3</t>
    </r>
    <r>
      <rPr>
        <b/>
        <sz val="8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</si>
</sst>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0%"/>
    <numFmt numFmtId="166" formatCode="0.000000%"/>
  </numFmts>
  <fonts count="2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4"/>
      <color rgb="FF000000"/>
      <name val="B Nazanin"/>
      <charset val="178"/>
    </font>
    <font>
      <sz val="14"/>
      <color theme="0" tint="-0.34998626667073579"/>
      <name val="Arial"/>
      <family val="2"/>
    </font>
    <font>
      <b/>
      <sz val="14"/>
      <color rgb="FF000000"/>
      <name val="Arial"/>
      <family val="2"/>
    </font>
    <font>
      <b/>
      <sz val="8"/>
      <color rgb="FF1E90FF"/>
      <name val="B Nazanin"/>
      <charset val="178"/>
    </font>
    <font>
      <sz val="8"/>
      <color rgb="FF1E90FF"/>
      <name val="B Nazanin"/>
      <charset val="178"/>
    </font>
    <font>
      <b/>
      <u/>
      <sz val="15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sz val="8"/>
      <color theme="0" tint="-0.34998626667073579"/>
      <name val="B Nazanin"/>
      <charset val="178"/>
    </font>
    <font>
      <sz val="12"/>
      <color theme="0" tint="-0.34998626667073579"/>
      <name val="B Nazanin"/>
      <charset val="178"/>
    </font>
    <font>
      <sz val="8"/>
      <color theme="0" tint="-0.34998626667073579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left"/>
    </xf>
    <xf numFmtId="3" fontId="0" fillId="0" borderId="0" xfId="0" applyNumberFormat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top"/>
    </xf>
    <xf numFmtId="0" fontId="0" fillId="0" borderId="0" xfId="0" applyBorder="1" applyAlignment="1">
      <alignment horizontal="left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4" xfId="1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9" fontId="11" fillId="0" borderId="2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left"/>
    </xf>
    <xf numFmtId="3" fontId="11" fillId="0" borderId="4" xfId="0" applyNumberFormat="1" applyFont="1" applyFill="1" applyBorder="1" applyAlignment="1">
      <alignment horizontal="center" vertical="center"/>
    </xf>
    <xf numFmtId="9" fontId="11" fillId="0" borderId="4" xfId="1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3" fillId="0" borderId="0" xfId="0" applyFont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9" fontId="9" fillId="0" borderId="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6" fillId="0" borderId="0" xfId="0" applyFont="1" applyFill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3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166" fontId="0" fillId="0" borderId="0" xfId="1" applyNumberFormat="1" applyFont="1" applyAlignment="1">
      <alignment horizontal="left"/>
    </xf>
    <xf numFmtId="4" fontId="0" fillId="0" borderId="0" xfId="0" applyNumberFormat="1" applyFill="1" applyAlignment="1">
      <alignment horizontal="left"/>
    </xf>
    <xf numFmtId="10" fontId="0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top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top"/>
    </xf>
    <xf numFmtId="3" fontId="11" fillId="0" borderId="0" xfId="0" applyNumberFormat="1" applyFont="1" applyFill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0</xdr:col>
      <xdr:colOff>4743450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17A49-B893-4E43-91BB-32BC435BF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096725" y="476250"/>
          <a:ext cx="4695825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C17"/>
  <sheetViews>
    <sheetView showGridLines="0" rightToLeft="1" tabSelected="1" view="pageBreakPreview" zoomScale="95" zoomScaleNormal="100" zoomScaleSheetLayoutView="95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36" customHeight="1" x14ac:dyDescent="0.2">
      <c r="B1" s="10"/>
      <c r="C1" s="10"/>
    </row>
    <row r="2" spans="1:3" ht="29.25" customHeight="1" x14ac:dyDescent="0.2">
      <c r="B2" s="10"/>
      <c r="C2" s="10"/>
    </row>
    <row r="3" spans="1:3" ht="32.25" customHeight="1" x14ac:dyDescent="0.2">
      <c r="B3" s="10"/>
      <c r="C3" s="10"/>
    </row>
    <row r="4" spans="1:3" ht="7.35" customHeight="1" x14ac:dyDescent="0.2"/>
    <row r="5" spans="1:3" ht="123.6" customHeight="1" x14ac:dyDescent="0.2">
      <c r="B5" s="81"/>
    </row>
    <row r="6" spans="1:3" ht="123.6" customHeight="1" x14ac:dyDescent="0.2">
      <c r="B6" s="81"/>
    </row>
    <row r="15" spans="1:3" ht="27.75" customHeight="1" x14ac:dyDescent="0.2">
      <c r="A15" s="63" t="s">
        <v>0</v>
      </c>
    </row>
    <row r="16" spans="1:3" ht="25.5" x14ac:dyDescent="0.2">
      <c r="A16" s="63" t="s">
        <v>1</v>
      </c>
    </row>
    <row r="17" spans="1:1" ht="25.5" x14ac:dyDescent="0.2">
      <c r="A17" s="63" t="s">
        <v>2</v>
      </c>
    </row>
  </sheetData>
  <mergeCells count="1"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R17"/>
  <sheetViews>
    <sheetView showGridLines="0" rightToLeft="1" view="pageBreakPreview" zoomScale="86" zoomScaleNormal="100" zoomScaleSheetLayoutView="86" workbookViewId="0">
      <selection activeCell="G22" sqref="G22:G23"/>
    </sheetView>
  </sheetViews>
  <sheetFormatPr defaultRowHeight="12.75" x14ac:dyDescent="0.2"/>
  <cols>
    <col min="1" max="1" width="20.28515625" style="65" customWidth="1"/>
    <col min="2" max="2" width="1.28515625" style="65" customWidth="1"/>
    <col min="3" max="3" width="10.28515625" style="65" bestFit="1" customWidth="1"/>
    <col min="4" max="4" width="1.28515625" style="65" customWidth="1"/>
    <col min="5" max="5" width="18.85546875" style="65" bestFit="1" customWidth="1"/>
    <col min="6" max="6" width="1.28515625" style="65" customWidth="1"/>
    <col min="7" max="7" width="19.7109375" style="65" bestFit="1" customWidth="1"/>
    <col min="8" max="8" width="1.28515625" style="65" customWidth="1"/>
    <col min="9" max="9" width="26.28515625" style="65" bestFit="1" customWidth="1"/>
    <col min="10" max="10" width="1.28515625" style="65" customWidth="1"/>
    <col min="11" max="11" width="16.42578125" style="65" bestFit="1" customWidth="1"/>
    <col min="12" max="12" width="1.28515625" style="65" customWidth="1"/>
    <col min="13" max="13" width="18.85546875" style="65" bestFit="1" customWidth="1"/>
    <col min="14" max="14" width="1.28515625" style="65" customWidth="1"/>
    <col min="15" max="15" width="19.7109375" style="65" bestFit="1" customWidth="1"/>
    <col min="16" max="16" width="1.28515625" style="65" customWidth="1"/>
    <col min="17" max="17" width="27.140625" style="65" customWidth="1"/>
    <col min="18" max="18" width="1.28515625" style="65" customWidth="1"/>
    <col min="19" max="19" width="0.28515625" style="65" customWidth="1"/>
    <col min="20" max="16384" width="9.140625" style="65"/>
  </cols>
  <sheetData>
    <row r="1" spans="1:18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14.45" customHeight="1" x14ac:dyDescent="0.2"/>
    <row r="5" spans="1:18" ht="20.25" customHeight="1" x14ac:dyDescent="0.2">
      <c r="A5" s="91" t="s">
        <v>56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4.45" customHeight="1" x14ac:dyDescent="0.2">
      <c r="A6" s="103" t="s">
        <v>29</v>
      </c>
      <c r="C6" s="103" t="s">
        <v>37</v>
      </c>
      <c r="D6" s="103"/>
      <c r="E6" s="103"/>
      <c r="F6" s="103"/>
      <c r="G6" s="103"/>
      <c r="H6" s="103"/>
      <c r="I6" s="103"/>
      <c r="K6" s="103" t="s">
        <v>38</v>
      </c>
      <c r="L6" s="103"/>
      <c r="M6" s="103"/>
      <c r="N6" s="103"/>
      <c r="O6" s="103"/>
      <c r="P6" s="103"/>
      <c r="Q6" s="103"/>
      <c r="R6" s="109"/>
    </row>
    <row r="7" spans="1:18" ht="29.1" customHeight="1" x14ac:dyDescent="0.2">
      <c r="A7" s="103"/>
      <c r="C7" s="9" t="s">
        <v>13</v>
      </c>
      <c r="D7" s="69"/>
      <c r="E7" s="9" t="s">
        <v>15</v>
      </c>
      <c r="F7" s="69"/>
      <c r="G7" s="9" t="s">
        <v>54</v>
      </c>
      <c r="H7" s="69"/>
      <c r="I7" s="9" t="s">
        <v>57</v>
      </c>
      <c r="K7" s="9" t="s">
        <v>13</v>
      </c>
      <c r="L7" s="69"/>
      <c r="M7" s="9" t="s">
        <v>15</v>
      </c>
      <c r="N7" s="69"/>
      <c r="O7" s="9" t="s">
        <v>54</v>
      </c>
      <c r="P7" s="69"/>
      <c r="Q7" s="37" t="s">
        <v>57</v>
      </c>
      <c r="R7" s="38"/>
    </row>
    <row r="8" spans="1:18" ht="21.75" customHeight="1" x14ac:dyDescent="0.2">
      <c r="A8" s="32" t="s">
        <v>20</v>
      </c>
      <c r="B8" s="66"/>
      <c r="C8" s="33">
        <v>50000</v>
      </c>
      <c r="D8" s="66"/>
      <c r="E8" s="33">
        <v>197624560000</v>
      </c>
      <c r="F8" s="66"/>
      <c r="G8" s="33">
        <v>234436000000</v>
      </c>
      <c r="H8" s="66"/>
      <c r="I8" s="33">
        <f>E8-G8</f>
        <v>-36811440000</v>
      </c>
      <c r="J8" s="66"/>
      <c r="K8" s="33">
        <v>50000</v>
      </c>
      <c r="L8" s="66"/>
      <c r="M8" s="33">
        <v>197624560000</v>
      </c>
      <c r="N8" s="66"/>
      <c r="O8" s="33">
        <v>225345115884</v>
      </c>
      <c r="P8" s="66"/>
      <c r="Q8" s="33">
        <f>M8-O8</f>
        <v>-27720555884</v>
      </c>
      <c r="R8" s="39"/>
    </row>
    <row r="9" spans="1:18" ht="21.75" customHeight="1" x14ac:dyDescent="0.2">
      <c r="A9" s="34" t="s">
        <v>19</v>
      </c>
      <c r="B9" s="66"/>
      <c r="C9" s="35">
        <v>1585194</v>
      </c>
      <c r="D9" s="66"/>
      <c r="E9" s="35">
        <v>35799448838061</v>
      </c>
      <c r="F9" s="66"/>
      <c r="G9" s="35">
        <v>39453498798353</v>
      </c>
      <c r="H9" s="66"/>
      <c r="I9" s="35">
        <f>E9-G9</f>
        <v>-3654049960292</v>
      </c>
      <c r="J9" s="66"/>
      <c r="K9" s="35">
        <v>1585194</v>
      </c>
      <c r="L9" s="66"/>
      <c r="M9" s="35">
        <v>35799448838061</v>
      </c>
      <c r="N9" s="66"/>
      <c r="O9" s="35">
        <v>22913488876260</v>
      </c>
      <c r="P9" s="66"/>
      <c r="Q9" s="35">
        <f>M9-O9</f>
        <v>12885959961801</v>
      </c>
      <c r="R9" s="39"/>
    </row>
    <row r="10" spans="1:18" ht="21.75" customHeight="1" x14ac:dyDescent="0.2">
      <c r="A10" s="31" t="s">
        <v>21</v>
      </c>
      <c r="B10" s="66"/>
      <c r="C10" s="14"/>
      <c r="D10" s="66"/>
      <c r="E10" s="14">
        <f>SUM(E8:E9)</f>
        <v>35997073398061</v>
      </c>
      <c r="F10" s="66"/>
      <c r="G10" s="14">
        <f>SUM(G8:G9)</f>
        <v>39687934798353</v>
      </c>
      <c r="H10" s="66"/>
      <c r="I10" s="14">
        <f>SUM(I8:I9)</f>
        <v>-3690861400292</v>
      </c>
      <c r="J10" s="66"/>
      <c r="K10" s="14"/>
      <c r="L10" s="66"/>
      <c r="M10" s="14">
        <f>SUM(M8:M9)</f>
        <v>35997073398061</v>
      </c>
      <c r="N10" s="66"/>
      <c r="O10" s="14">
        <f>SUM(O8:O9)</f>
        <v>23138833992144</v>
      </c>
      <c r="P10" s="66"/>
      <c r="Q10" s="14">
        <f>SUM(Q8:Q9)</f>
        <v>12858239405917</v>
      </c>
      <c r="R10" s="39"/>
    </row>
    <row r="14" spans="1:18" x14ac:dyDescent="0.2">
      <c r="O14" s="68"/>
      <c r="Q14" s="67"/>
    </row>
    <row r="15" spans="1:18" x14ac:dyDescent="0.2">
      <c r="Q15" s="67"/>
    </row>
    <row r="16" spans="1:18" x14ac:dyDescent="0.2">
      <c r="I16" s="67"/>
      <c r="K16" s="67"/>
      <c r="M16" s="67"/>
      <c r="O16" s="70"/>
    </row>
    <row r="17" spans="9:15" x14ac:dyDescent="0.2">
      <c r="I17" s="67"/>
      <c r="K17" s="67"/>
      <c r="M17" s="67"/>
      <c r="O17" s="70"/>
    </row>
  </sheetData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D16"/>
  <sheetViews>
    <sheetView showGridLines="0" rightToLeft="1" view="pageBreakPreview" zoomScale="75" zoomScaleNormal="100" zoomScaleSheetLayoutView="75" workbookViewId="0">
      <selection activeCell="J32" sqref="J32"/>
    </sheetView>
  </sheetViews>
  <sheetFormatPr defaultRowHeight="18" x14ac:dyDescent="0.25"/>
  <cols>
    <col min="1" max="1" width="3.5703125" style="47" bestFit="1" customWidth="1"/>
    <col min="2" max="2" width="2.5703125" style="47" customWidth="1"/>
    <col min="3" max="3" width="23.42578125" style="47" customWidth="1"/>
    <col min="4" max="5" width="1.28515625" style="47" customWidth="1"/>
    <col min="6" max="6" width="12" style="47" customWidth="1"/>
    <col min="7" max="7" width="2.140625" style="47" customWidth="1"/>
    <col min="8" max="8" width="22.42578125" style="47" bestFit="1" customWidth="1"/>
    <col min="9" max="9" width="1.85546875" style="47" customWidth="1"/>
    <col min="10" max="10" width="24" style="47" bestFit="1" customWidth="1"/>
    <col min="11" max="11" width="1.85546875" style="47" customWidth="1"/>
    <col min="12" max="12" width="8.5703125" style="47" bestFit="1" customWidth="1"/>
    <col min="13" max="13" width="1.85546875" style="47" customWidth="1"/>
    <col min="14" max="14" width="21.140625" style="47" bestFit="1" customWidth="1"/>
    <col min="15" max="15" width="1.85546875" style="47" customWidth="1"/>
    <col min="16" max="16" width="9.140625" style="47" bestFit="1" customWidth="1"/>
    <col min="17" max="17" width="1.5703125" style="47" customWidth="1"/>
    <col min="18" max="18" width="20.140625" style="47" bestFit="1" customWidth="1"/>
    <col min="19" max="19" width="1.5703125" style="47" customWidth="1"/>
    <col min="20" max="20" width="11.7109375" style="47" bestFit="1" customWidth="1"/>
    <col min="21" max="21" width="1.42578125" style="47" customWidth="1"/>
    <col min="22" max="22" width="19.140625" style="47" bestFit="1" customWidth="1"/>
    <col min="23" max="23" width="1.5703125" style="47" customWidth="1"/>
    <col min="24" max="24" width="22.5703125" style="47" bestFit="1" customWidth="1"/>
    <col min="25" max="25" width="1.85546875" style="47" customWidth="1"/>
    <col min="26" max="26" width="22.85546875" style="47" bestFit="1" customWidth="1"/>
    <col min="27" max="27" width="1.85546875" style="47" customWidth="1"/>
    <col min="28" max="28" width="21.7109375" style="47" bestFit="1" customWidth="1"/>
    <col min="29" max="29" width="0.28515625" style="47" customWidth="1"/>
    <col min="30" max="30" width="26.7109375" style="47" bestFit="1" customWidth="1"/>
    <col min="31" max="16384" width="9.140625" style="47"/>
  </cols>
  <sheetData>
    <row r="1" spans="1:30" ht="29.1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30" ht="21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30" ht="21.75" customHeight="1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30" ht="27.75" customHeight="1" x14ac:dyDescent="0.25">
      <c r="A4" s="36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30" ht="26.25" customHeight="1" x14ac:dyDescent="0.25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30" ht="29.25" customHeight="1" x14ac:dyDescent="0.25">
      <c r="F6" s="83" t="s">
        <v>7</v>
      </c>
      <c r="G6" s="83"/>
      <c r="H6" s="83"/>
      <c r="I6" s="83"/>
      <c r="J6" s="83"/>
      <c r="L6" s="83" t="s">
        <v>8</v>
      </c>
      <c r="M6" s="83"/>
      <c r="N6" s="83"/>
      <c r="O6" s="83"/>
      <c r="P6" s="83"/>
      <c r="Q6" s="83"/>
      <c r="R6" s="83"/>
      <c r="T6" s="83" t="s">
        <v>9</v>
      </c>
      <c r="U6" s="83"/>
      <c r="V6" s="83"/>
      <c r="W6" s="83"/>
      <c r="X6" s="83"/>
      <c r="Y6" s="83"/>
      <c r="Z6" s="83"/>
      <c r="AA6" s="83"/>
      <c r="AB6" s="83"/>
    </row>
    <row r="7" spans="1:30" ht="21.75" customHeight="1" x14ac:dyDescent="0.25">
      <c r="F7" s="48"/>
      <c r="G7" s="48"/>
      <c r="H7" s="48"/>
      <c r="I7" s="48"/>
      <c r="J7" s="48"/>
      <c r="L7" s="89" t="s">
        <v>10</v>
      </c>
      <c r="M7" s="89"/>
      <c r="N7" s="89"/>
      <c r="O7" s="48"/>
      <c r="P7" s="89" t="s">
        <v>11</v>
      </c>
      <c r="Q7" s="89"/>
      <c r="R7" s="89"/>
      <c r="T7" s="48"/>
      <c r="U7" s="48"/>
      <c r="V7" s="48"/>
      <c r="W7" s="48"/>
      <c r="X7" s="48"/>
      <c r="Y7" s="48"/>
      <c r="Z7" s="48"/>
      <c r="AA7" s="48"/>
      <c r="AB7" s="48"/>
    </row>
    <row r="8" spans="1:30" ht="22.5" customHeight="1" x14ac:dyDescent="0.25">
      <c r="A8" s="83" t="s">
        <v>12</v>
      </c>
      <c r="B8" s="83"/>
      <c r="C8" s="83"/>
      <c r="E8" s="83" t="s">
        <v>13</v>
      </c>
      <c r="F8" s="83"/>
      <c r="H8" s="49" t="s">
        <v>14</v>
      </c>
      <c r="J8" s="49" t="s">
        <v>15</v>
      </c>
      <c r="L8" s="50" t="s">
        <v>13</v>
      </c>
      <c r="M8" s="48"/>
      <c r="N8" s="50" t="s">
        <v>14</v>
      </c>
      <c r="P8" s="50" t="s">
        <v>13</v>
      </c>
      <c r="Q8" s="48"/>
      <c r="R8" s="50" t="s">
        <v>16</v>
      </c>
      <c r="T8" s="49" t="s">
        <v>13</v>
      </c>
      <c r="V8" s="49" t="s">
        <v>17</v>
      </c>
      <c r="X8" s="49" t="s">
        <v>14</v>
      </c>
      <c r="Z8" s="49" t="s">
        <v>15</v>
      </c>
      <c r="AB8" s="49" t="s">
        <v>18</v>
      </c>
    </row>
    <row r="9" spans="1:30" ht="28.5" customHeight="1" x14ac:dyDescent="0.25">
      <c r="A9" s="84" t="s">
        <v>19</v>
      </c>
      <c r="B9" s="84"/>
      <c r="C9" s="84"/>
      <c r="E9" s="85">
        <v>1571931</v>
      </c>
      <c r="F9" s="85"/>
      <c r="G9" s="51"/>
      <c r="H9" s="52">
        <v>17644380360225</v>
      </c>
      <c r="I9" s="51"/>
      <c r="J9" s="52">
        <v>38843219989577.398</v>
      </c>
      <c r="K9" s="51"/>
      <c r="L9" s="52">
        <v>49727</v>
      </c>
      <c r="M9" s="51"/>
      <c r="N9" s="52">
        <v>1136830082230</v>
      </c>
      <c r="O9" s="51"/>
      <c r="P9" s="52">
        <v>-36464</v>
      </c>
      <c r="Q9" s="51"/>
      <c r="R9" s="52">
        <v>846391337880</v>
      </c>
      <c r="S9" s="51"/>
      <c r="T9" s="52">
        <f>E9+L9+P9</f>
        <v>1585194</v>
      </c>
      <c r="U9" s="51"/>
      <c r="V9" s="52">
        <v>22637970</v>
      </c>
      <c r="W9" s="51"/>
      <c r="X9" s="52">
        <v>18359595003972</v>
      </c>
      <c r="Y9" s="51"/>
      <c r="Z9" s="52">
        <v>35799448838061.203</v>
      </c>
      <c r="AA9" s="51"/>
      <c r="AB9" s="53">
        <f>Z9/AD9</f>
        <v>0.9943334121652202</v>
      </c>
      <c r="AD9" s="58">
        <v>36003465638458</v>
      </c>
    </row>
    <row r="10" spans="1:30" ht="25.5" customHeight="1" x14ac:dyDescent="0.25">
      <c r="A10" s="86" t="s">
        <v>20</v>
      </c>
      <c r="B10" s="86"/>
      <c r="C10" s="86"/>
      <c r="D10" s="55"/>
      <c r="E10" s="87">
        <v>50000</v>
      </c>
      <c r="F10" s="88"/>
      <c r="G10" s="51"/>
      <c r="H10" s="56">
        <v>225345115884</v>
      </c>
      <c r="I10" s="51"/>
      <c r="J10" s="56">
        <v>234436000000</v>
      </c>
      <c r="K10" s="51"/>
      <c r="L10" s="56">
        <v>0</v>
      </c>
      <c r="M10" s="51"/>
      <c r="N10" s="56">
        <v>0</v>
      </c>
      <c r="O10" s="51"/>
      <c r="P10" s="56">
        <v>0</v>
      </c>
      <c r="Q10" s="51"/>
      <c r="R10" s="56">
        <v>0</v>
      </c>
      <c r="S10" s="51"/>
      <c r="T10" s="56">
        <f>E10+L10+P10</f>
        <v>50000</v>
      </c>
      <c r="U10" s="51"/>
      <c r="V10" s="56">
        <v>3962000</v>
      </c>
      <c r="W10" s="51"/>
      <c r="X10" s="56">
        <v>225345115884</v>
      </c>
      <c r="Y10" s="51"/>
      <c r="Z10" s="56">
        <v>197624560000</v>
      </c>
      <c r="AA10" s="51"/>
      <c r="AB10" s="57">
        <f>Z10/AD9</f>
        <v>5.4890426934040039E-3</v>
      </c>
    </row>
    <row r="11" spans="1:30" s="62" customFormat="1" ht="21.75" customHeight="1" x14ac:dyDescent="0.25">
      <c r="A11" s="82" t="s">
        <v>21</v>
      </c>
      <c r="B11" s="82"/>
      <c r="C11" s="82"/>
      <c r="D11" s="82"/>
      <c r="E11" s="59"/>
      <c r="F11" s="60"/>
      <c r="G11" s="59"/>
      <c r="H11" s="60">
        <f>SUM(H9:H10)</f>
        <v>17869725476109</v>
      </c>
      <c r="I11" s="59"/>
      <c r="J11" s="60">
        <f>SUM(J9:J10)</f>
        <v>39077655989577.398</v>
      </c>
      <c r="K11" s="59"/>
      <c r="L11" s="60"/>
      <c r="M11" s="59"/>
      <c r="N11" s="60">
        <f>SUM(N9:N10)</f>
        <v>1136830082230</v>
      </c>
      <c r="O11" s="59"/>
      <c r="P11" s="60"/>
      <c r="Q11" s="59"/>
      <c r="R11" s="60">
        <f>SUM(R9:R10)</f>
        <v>846391337880</v>
      </c>
      <c r="S11" s="59"/>
      <c r="T11" s="60"/>
      <c r="U11" s="59"/>
      <c r="V11" s="60"/>
      <c r="W11" s="59"/>
      <c r="X11" s="60">
        <f>SUM(X9:X10)</f>
        <v>18584940119856</v>
      </c>
      <c r="Y11" s="59"/>
      <c r="Z11" s="60">
        <f>SUM(Z9:Z10)</f>
        <v>35997073398061.203</v>
      </c>
      <c r="AA11" s="59"/>
      <c r="AB11" s="61">
        <f>SUM(AB9:AB10)</f>
        <v>0.9998224548586242</v>
      </c>
    </row>
    <row r="16" spans="1:30" x14ac:dyDescent="0.25">
      <c r="H16" s="54"/>
      <c r="I16" s="54"/>
      <c r="J16" s="54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L11"/>
  <sheetViews>
    <sheetView showGridLines="0" rightToLeft="1" view="pageBreakPreview" zoomScale="87" zoomScaleNormal="100" zoomScaleSheetLayoutView="87" workbookViewId="0">
      <selection activeCell="J9" sqref="J9"/>
    </sheetView>
  </sheetViews>
  <sheetFormatPr defaultRowHeight="12.75" x14ac:dyDescent="0.2"/>
  <cols>
    <col min="1" max="1" width="5.140625" style="15" customWidth="1"/>
    <col min="2" max="2" width="41.140625" style="15" customWidth="1"/>
    <col min="3" max="3" width="1.28515625" style="15" customWidth="1"/>
    <col min="4" max="4" width="14.28515625" style="15" customWidth="1"/>
    <col min="5" max="5" width="1.28515625" style="15" customWidth="1"/>
    <col min="6" max="6" width="20.5703125" style="15" bestFit="1" customWidth="1"/>
    <col min="7" max="7" width="1.28515625" style="15" customWidth="1"/>
    <col min="8" max="8" width="20.42578125" style="15" bestFit="1" customWidth="1"/>
    <col min="9" max="9" width="2" style="15" customWidth="1"/>
    <col min="10" max="10" width="17.7109375" style="15" bestFit="1" customWidth="1"/>
    <col min="11" max="11" width="1.28515625" style="15" customWidth="1"/>
    <col min="12" max="12" width="19.42578125" style="15" customWidth="1"/>
    <col min="13" max="13" width="0.28515625" style="15" customWidth="1"/>
    <col min="14" max="14" width="17.5703125" style="15" bestFit="1" customWidth="1"/>
    <col min="15" max="16384" width="9.140625" style="15"/>
  </cols>
  <sheetData>
    <row r="1" spans="1:12" ht="29.1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1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1.75" customHeight="1" x14ac:dyDescent="0.2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4.45" customHeight="1" x14ac:dyDescent="0.2"/>
    <row r="5" spans="1:12" ht="19.5" customHeight="1" x14ac:dyDescent="0.2">
      <c r="A5" s="17" t="s">
        <v>69</v>
      </c>
      <c r="B5" s="96" t="s">
        <v>59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16.5" customHeight="1" x14ac:dyDescent="0.2">
      <c r="D6" s="18" t="s">
        <v>7</v>
      </c>
      <c r="F6" s="93" t="s">
        <v>8</v>
      </c>
      <c r="G6" s="93"/>
      <c r="H6" s="93"/>
      <c r="J6" s="18" t="s">
        <v>9</v>
      </c>
    </row>
    <row r="7" spans="1:12" ht="14.45" customHeight="1" x14ac:dyDescent="0.2">
      <c r="D7" s="19"/>
      <c r="F7" s="19"/>
      <c r="G7" s="19"/>
      <c r="H7" s="19"/>
      <c r="J7" s="19"/>
    </row>
    <row r="8" spans="1:12" ht="20.25" customHeight="1" x14ac:dyDescent="0.2">
      <c r="A8" s="93" t="s">
        <v>22</v>
      </c>
      <c r="B8" s="93"/>
      <c r="D8" s="18" t="s">
        <v>23</v>
      </c>
      <c r="F8" s="18" t="s">
        <v>24</v>
      </c>
      <c r="H8" s="18" t="s">
        <v>25</v>
      </c>
      <c r="J8" s="18" t="s">
        <v>23</v>
      </c>
      <c r="L8" s="18" t="s">
        <v>18</v>
      </c>
    </row>
    <row r="9" spans="1:12" ht="21.75" customHeight="1" x14ac:dyDescent="0.2">
      <c r="A9" s="94" t="s">
        <v>58</v>
      </c>
      <c r="B9" s="94"/>
      <c r="D9" s="12">
        <v>511639497</v>
      </c>
      <c r="E9" s="20"/>
      <c r="F9" s="12">
        <v>2127715719572</v>
      </c>
      <c r="G9" s="20"/>
      <c r="H9" s="12">
        <v>2126557984998</v>
      </c>
      <c r="I9" s="20"/>
      <c r="J9" s="12">
        <f>D9+F9-H9</f>
        <v>1669374071</v>
      </c>
      <c r="K9" s="20"/>
      <c r="L9" s="21">
        <f>J9/سهام!AD9</f>
        <v>4.6367038322466835E-5</v>
      </c>
    </row>
    <row r="10" spans="1:12" ht="21.75" customHeight="1" thickBot="1" x14ac:dyDescent="0.25">
      <c r="A10" s="92" t="s">
        <v>21</v>
      </c>
      <c r="B10" s="92"/>
      <c r="D10" s="14">
        <f>SUM(D9)</f>
        <v>511639497</v>
      </c>
      <c r="E10" s="20"/>
      <c r="F10" s="14">
        <f>SUM(F9)</f>
        <v>2127715719572</v>
      </c>
      <c r="G10" s="20"/>
      <c r="H10" s="14">
        <f>SUM(H9)</f>
        <v>2126557984998</v>
      </c>
      <c r="I10" s="20"/>
      <c r="J10" s="14">
        <f>SUM(J9)</f>
        <v>1669374071</v>
      </c>
      <c r="K10" s="20"/>
      <c r="L10" s="22">
        <f>SUM(L9)</f>
        <v>4.6367038322466835E-5</v>
      </c>
    </row>
    <row r="11" spans="1:12" ht="13.5" thickTop="1" x14ac:dyDescent="0.2"/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S11"/>
  <sheetViews>
    <sheetView showGridLines="0" rightToLeft="1" view="pageBreakPreview" zoomScale="82" zoomScaleNormal="100" zoomScaleSheetLayoutView="82" workbookViewId="0">
      <selection activeCell="J11" sqref="J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9.7109375" bestFit="1" customWidth="1"/>
    <col min="16" max="16" width="19.140625" bestFit="1" customWidth="1"/>
    <col min="17" max="17" width="12.42578125" bestFit="1" customWidth="1"/>
    <col min="19" max="19" width="10.28515625" bestFit="1" customWidth="1"/>
  </cols>
  <sheetData>
    <row r="1" spans="1:19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9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9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9" ht="14.45" customHeight="1" x14ac:dyDescent="0.2"/>
    <row r="5" spans="1:19" ht="29.1" customHeight="1" x14ac:dyDescent="0.2">
      <c r="A5" s="1" t="s">
        <v>27</v>
      </c>
      <c r="B5" s="91" t="s">
        <v>28</v>
      </c>
      <c r="C5" s="91"/>
      <c r="D5" s="91"/>
      <c r="E5" s="91"/>
      <c r="F5" s="91"/>
      <c r="G5" s="91"/>
      <c r="H5" s="91"/>
      <c r="I5" s="91"/>
      <c r="J5" s="91"/>
    </row>
    <row r="6" spans="1:19" ht="14.45" customHeight="1" x14ac:dyDescent="0.2"/>
    <row r="7" spans="1:19" ht="14.45" customHeight="1" x14ac:dyDescent="0.2">
      <c r="A7" s="103" t="s">
        <v>29</v>
      </c>
      <c r="B7" s="103"/>
      <c r="D7" s="2" t="s">
        <v>30</v>
      </c>
      <c r="F7" s="2" t="s">
        <v>23</v>
      </c>
      <c r="H7" s="2" t="s">
        <v>31</v>
      </c>
      <c r="J7" s="27" t="s">
        <v>32</v>
      </c>
    </row>
    <row r="8" spans="1:19" ht="21.75" customHeight="1" x14ac:dyDescent="0.2">
      <c r="A8" s="98" t="s">
        <v>60</v>
      </c>
      <c r="B8" s="98"/>
      <c r="D8" s="23" t="s">
        <v>33</v>
      </c>
      <c r="E8" s="11"/>
      <c r="F8" s="74">
        <f>'درآمد حاصل از سرمایه گذاری در گ'!J11</f>
        <v>-3371021335866</v>
      </c>
      <c r="G8" s="11"/>
      <c r="H8" s="41">
        <v>0.99968718367503073</v>
      </c>
      <c r="I8" s="11"/>
      <c r="J8" s="28">
        <v>9.3630467958761149E-2</v>
      </c>
      <c r="O8" s="15"/>
      <c r="P8" s="15"/>
      <c r="Q8" s="75"/>
      <c r="S8" s="75"/>
    </row>
    <row r="9" spans="1:19" ht="21.75" customHeight="1" x14ac:dyDescent="0.2">
      <c r="A9" s="99" t="s">
        <v>34</v>
      </c>
      <c r="B9" s="99"/>
      <c r="D9" s="24" t="s">
        <v>70</v>
      </c>
      <c r="E9" s="11"/>
      <c r="F9" s="16">
        <f>'درآمد سپرده بانکی'!D9</f>
        <v>1319007</v>
      </c>
      <c r="G9" s="11"/>
      <c r="H9" s="26">
        <v>3.9115575420673223E-7</v>
      </c>
      <c r="I9" s="11"/>
      <c r="J9" s="30">
        <v>3.6635556511289563E-8</v>
      </c>
      <c r="O9" s="15"/>
      <c r="P9" s="15"/>
      <c r="Q9" s="77"/>
      <c r="S9" s="78"/>
    </row>
    <row r="10" spans="1:19" ht="21.75" customHeight="1" x14ac:dyDescent="0.2">
      <c r="A10" s="100" t="s">
        <v>35</v>
      </c>
      <c r="B10" s="100"/>
      <c r="D10" s="25" t="s">
        <v>71</v>
      </c>
      <c r="E10" s="11"/>
      <c r="F10" s="13">
        <f>'سایر درآمدها'!D9</f>
        <v>1053521470</v>
      </c>
      <c r="G10" s="11"/>
      <c r="H10" s="42">
        <v>3.1242516921504981E-4</v>
      </c>
      <c r="I10" s="11"/>
      <c r="J10" s="64">
        <v>2.9261668323247604E-5</v>
      </c>
      <c r="O10" s="15"/>
      <c r="P10" s="15"/>
      <c r="Q10" s="75"/>
      <c r="S10" s="76"/>
    </row>
    <row r="11" spans="1:19" ht="21.75" customHeight="1" x14ac:dyDescent="0.2">
      <c r="A11" s="97" t="s">
        <v>21</v>
      </c>
      <c r="B11" s="97"/>
      <c r="D11" s="14"/>
      <c r="E11" s="11"/>
      <c r="F11" s="14">
        <f>SUM(F8:F10)</f>
        <v>-3369966495389</v>
      </c>
      <c r="G11" s="11"/>
      <c r="H11" s="43">
        <f>SUM(H8:H10)</f>
        <v>1</v>
      </c>
      <c r="I11" s="11"/>
      <c r="J11" s="29">
        <f>SUM(J8:J10)</f>
        <v>9.3659766262640901E-2</v>
      </c>
      <c r="P11" s="1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A20"/>
  <sheetViews>
    <sheetView showGridLines="0" rightToLeft="1" view="pageBreakPreview" zoomScale="84" zoomScaleNormal="100" zoomScaleSheetLayoutView="84" workbookViewId="0">
      <selection activeCell="Z11" sqref="Z11"/>
    </sheetView>
  </sheetViews>
  <sheetFormatPr defaultRowHeight="12.75" x14ac:dyDescent="0.2"/>
  <cols>
    <col min="1" max="1" width="6.140625" style="65" bestFit="1" customWidth="1"/>
    <col min="2" max="2" width="18.140625" style="65" customWidth="1"/>
    <col min="3" max="3" width="1.28515625" style="65" customWidth="1"/>
    <col min="4" max="4" width="15.42578125" style="65" bestFit="1" customWidth="1"/>
    <col min="5" max="5" width="1.28515625" style="65" customWidth="1"/>
    <col min="6" max="6" width="19" style="65" bestFit="1" customWidth="1"/>
    <col min="7" max="7" width="1.28515625" style="65" customWidth="1"/>
    <col min="8" max="8" width="17.28515625" style="65" customWidth="1"/>
    <col min="9" max="9" width="1.28515625" style="65" customWidth="1"/>
    <col min="10" max="10" width="19.7109375" style="65" bestFit="1" customWidth="1"/>
    <col min="11" max="11" width="1.28515625" style="65" customWidth="1"/>
    <col min="12" max="12" width="19.140625" style="65" bestFit="1" customWidth="1"/>
    <col min="13" max="13" width="1.28515625" style="65" customWidth="1"/>
    <col min="14" max="14" width="15.42578125" style="65" bestFit="1" customWidth="1"/>
    <col min="15" max="16" width="1.28515625" style="65" customWidth="1"/>
    <col min="17" max="17" width="20.140625" style="65" bestFit="1" customWidth="1"/>
    <col min="18" max="18" width="1.28515625" style="65" customWidth="1"/>
    <col min="19" max="19" width="19.140625" style="65" bestFit="1" customWidth="1"/>
    <col min="20" max="20" width="1.28515625" style="65" customWidth="1"/>
    <col min="21" max="21" width="20.42578125" style="65" bestFit="1" customWidth="1"/>
    <col min="22" max="22" width="1.28515625" style="65" customWidth="1"/>
    <col min="23" max="23" width="20.140625" style="65" bestFit="1" customWidth="1"/>
    <col min="24" max="24" width="0.28515625" style="65" customWidth="1"/>
    <col min="25" max="25" width="9.140625" style="65"/>
    <col min="26" max="26" width="17.5703125" style="65" bestFit="1" customWidth="1"/>
    <col min="27" max="16384" width="9.140625" style="65"/>
  </cols>
  <sheetData>
    <row r="1" spans="1:27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7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7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7" ht="14.45" customHeight="1" x14ac:dyDescent="0.2"/>
    <row r="5" spans="1:27" ht="23.25" customHeight="1" x14ac:dyDescent="0.2">
      <c r="A5" s="71" t="s">
        <v>36</v>
      </c>
      <c r="B5" s="91" t="s">
        <v>60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7" ht="23.25" customHeight="1" x14ac:dyDescent="0.2">
      <c r="D6" s="103" t="s">
        <v>37</v>
      </c>
      <c r="E6" s="103"/>
      <c r="F6" s="103"/>
      <c r="G6" s="103"/>
      <c r="H6" s="103"/>
      <c r="I6" s="103"/>
      <c r="J6" s="103"/>
      <c r="K6" s="103"/>
      <c r="L6" s="103"/>
      <c r="N6" s="103" t="s">
        <v>38</v>
      </c>
      <c r="O6" s="103"/>
      <c r="P6" s="103"/>
      <c r="Q6" s="103"/>
      <c r="R6" s="103"/>
      <c r="S6" s="103"/>
      <c r="T6" s="103"/>
      <c r="U6" s="103"/>
      <c r="V6" s="103"/>
      <c r="W6" s="103"/>
    </row>
    <row r="7" spans="1:27" ht="14.45" customHeight="1" x14ac:dyDescent="0.2">
      <c r="D7" s="69"/>
      <c r="E7" s="69"/>
      <c r="F7" s="69"/>
      <c r="G7" s="69"/>
      <c r="H7" s="69"/>
      <c r="I7" s="69"/>
      <c r="J7" s="107" t="s">
        <v>21</v>
      </c>
      <c r="K7" s="107"/>
      <c r="L7" s="107"/>
      <c r="N7" s="69"/>
      <c r="O7" s="69"/>
      <c r="P7" s="69"/>
      <c r="Q7" s="69"/>
      <c r="R7" s="69"/>
      <c r="S7" s="69"/>
      <c r="T7" s="69"/>
      <c r="U7" s="107" t="s">
        <v>21</v>
      </c>
      <c r="V7" s="107"/>
      <c r="W7" s="107"/>
    </row>
    <row r="8" spans="1:27" ht="22.5" customHeight="1" x14ac:dyDescent="0.2">
      <c r="A8" s="103" t="s">
        <v>39</v>
      </c>
      <c r="B8" s="103"/>
      <c r="D8" s="72" t="s">
        <v>40</v>
      </c>
      <c r="F8" s="72" t="s">
        <v>41</v>
      </c>
      <c r="H8" s="72" t="s">
        <v>42</v>
      </c>
      <c r="J8" s="73" t="s">
        <v>23</v>
      </c>
      <c r="K8" s="69"/>
      <c r="L8" s="73" t="s">
        <v>31</v>
      </c>
      <c r="N8" s="72" t="s">
        <v>40</v>
      </c>
      <c r="P8" s="103" t="s">
        <v>41</v>
      </c>
      <c r="Q8" s="103"/>
      <c r="S8" s="72" t="s">
        <v>42</v>
      </c>
      <c r="U8" s="73" t="s">
        <v>23</v>
      </c>
      <c r="V8" s="69"/>
      <c r="W8" s="73" t="s">
        <v>31</v>
      </c>
    </row>
    <row r="9" spans="1:27" ht="21.75" customHeight="1" x14ac:dyDescent="0.2">
      <c r="A9" s="98" t="s">
        <v>19</v>
      </c>
      <c r="B9" s="98"/>
      <c r="D9" s="74">
        <v>0</v>
      </c>
      <c r="E9" s="66"/>
      <c r="F9" s="74">
        <f>'درآمد ناشی از تغییر قیمت اوراق'!I9</f>
        <v>-3654049960292</v>
      </c>
      <c r="G9" s="66"/>
      <c r="H9" s="74">
        <f>'درآمد ناشی از فروش'!I8</f>
        <v>319840064426</v>
      </c>
      <c r="I9" s="66"/>
      <c r="J9" s="74">
        <f>SUM(D9:H9)</f>
        <v>-3334209895866</v>
      </c>
      <c r="K9" s="66"/>
      <c r="L9" s="41">
        <v>0.98908003351733653</v>
      </c>
      <c r="M9" s="66"/>
      <c r="N9" s="74">
        <v>0</v>
      </c>
      <c r="O9" s="66"/>
      <c r="P9" s="108">
        <f>'درآمد ناشی از تغییر قیمت اوراق'!Q9</f>
        <v>12885959961801</v>
      </c>
      <c r="Q9" s="108"/>
      <c r="R9" s="66"/>
      <c r="S9" s="74">
        <f>'درآمد ناشی از فروش'!Q8</f>
        <v>8549028697941</v>
      </c>
      <c r="T9" s="66"/>
      <c r="U9" s="74">
        <f>SUM(N9:S9)</f>
        <v>21434988659742</v>
      </c>
      <c r="V9" s="66"/>
      <c r="W9" s="41">
        <v>0.99695152272048482</v>
      </c>
      <c r="Z9" s="104">
        <v>21500532544702</v>
      </c>
      <c r="AA9" s="104"/>
    </row>
    <row r="10" spans="1:27" ht="21.75" customHeight="1" x14ac:dyDescent="0.2">
      <c r="A10" s="100" t="s">
        <v>20</v>
      </c>
      <c r="B10" s="100"/>
      <c r="D10" s="35">
        <v>0</v>
      </c>
      <c r="E10" s="66"/>
      <c r="F10" s="35">
        <f>'درآمد ناشی از تغییر قیمت اوراق'!I8</f>
        <v>-36811440000</v>
      </c>
      <c r="G10" s="66"/>
      <c r="H10" s="35">
        <f>'درآمد ناشی از فروش'!I9</f>
        <v>0</v>
      </c>
      <c r="I10" s="66"/>
      <c r="J10" s="35">
        <f>SUM(D10:H10)</f>
        <v>-36811440000</v>
      </c>
      <c r="K10" s="66"/>
      <c r="L10" s="42">
        <v>1.0919966482663425E-2</v>
      </c>
      <c r="M10" s="66"/>
      <c r="N10" s="35">
        <v>0</v>
      </c>
      <c r="O10" s="66"/>
      <c r="P10" s="105">
        <f>'درآمد ناشی از تغییر قیمت اوراق'!Q8</f>
        <v>-27720555884</v>
      </c>
      <c r="Q10" s="106"/>
      <c r="R10" s="66"/>
      <c r="S10" s="35">
        <f>'درآمد ناشی از فروش'!Q9</f>
        <v>1201566578</v>
      </c>
      <c r="T10" s="66"/>
      <c r="U10" s="35">
        <f>SUM(N10:S10)</f>
        <v>-26518989306</v>
      </c>
      <c r="V10" s="66"/>
      <c r="W10" s="42">
        <v>1.2334108120747274E-3</v>
      </c>
    </row>
    <row r="11" spans="1:27" ht="21.75" customHeight="1" x14ac:dyDescent="0.2">
      <c r="A11" s="97" t="s">
        <v>21</v>
      </c>
      <c r="B11" s="97"/>
      <c r="D11" s="14">
        <f>SUM(D9:D10)</f>
        <v>0</v>
      </c>
      <c r="E11" s="66"/>
      <c r="F11" s="14">
        <f>SUM(F9:F10)</f>
        <v>-3690861400292</v>
      </c>
      <c r="G11" s="66"/>
      <c r="H11" s="14">
        <f>SUM(H9:H10)</f>
        <v>319840064426</v>
      </c>
      <c r="I11" s="66"/>
      <c r="J11" s="14">
        <f>SUM(J9:J10)</f>
        <v>-3371021335866</v>
      </c>
      <c r="K11" s="66"/>
      <c r="L11" s="43">
        <f>SUM(L9:L10)</f>
        <v>1</v>
      </c>
      <c r="M11" s="66"/>
      <c r="N11" s="14">
        <f>SUM(N9:N10)</f>
        <v>0</v>
      </c>
      <c r="O11" s="66"/>
      <c r="P11" s="66"/>
      <c r="Q11" s="14">
        <f>SUM(P9:Q10)</f>
        <v>12858239405917</v>
      </c>
      <c r="R11" s="66"/>
      <c r="S11" s="14">
        <f>SUM(S9:S10)</f>
        <v>8550230264519</v>
      </c>
      <c r="T11" s="66"/>
      <c r="U11" s="14">
        <f>SUM(U9:U10)</f>
        <v>21408469670436</v>
      </c>
      <c r="V11" s="66"/>
      <c r="W11" s="43">
        <f>SUM(W9:W10)</f>
        <v>0.99818493353255955</v>
      </c>
    </row>
    <row r="15" spans="1:27" x14ac:dyDescent="0.2">
      <c r="F15" s="67"/>
      <c r="H15" s="67"/>
      <c r="J15" s="67"/>
    </row>
    <row r="16" spans="1:27" x14ac:dyDescent="0.2">
      <c r="F16" s="67"/>
      <c r="H16" s="67"/>
      <c r="J16" s="79"/>
      <c r="L16" s="67"/>
      <c r="N16" s="80"/>
    </row>
    <row r="17" spans="6:25" x14ac:dyDescent="0.2">
      <c r="F17" s="67"/>
      <c r="G17" s="67"/>
      <c r="H17" s="67"/>
      <c r="J17" s="79"/>
      <c r="L17" s="67"/>
      <c r="N17" s="80"/>
      <c r="U17" s="79"/>
      <c r="W17" s="67"/>
      <c r="Y17" s="80"/>
    </row>
    <row r="18" spans="6:25" x14ac:dyDescent="0.2">
      <c r="J18" s="79"/>
      <c r="L18" s="67"/>
      <c r="U18" s="79"/>
      <c r="W18" s="67"/>
      <c r="Y18" s="80"/>
    </row>
    <row r="19" spans="6:25" x14ac:dyDescent="0.2">
      <c r="L19" s="67"/>
      <c r="W19" s="67"/>
    </row>
    <row r="20" spans="6:25" x14ac:dyDescent="0.2">
      <c r="J20" s="67"/>
    </row>
  </sheetData>
  <mergeCells count="16">
    <mergeCell ref="A1:W1"/>
    <mergeCell ref="A2:W2"/>
    <mergeCell ref="A3:W3"/>
    <mergeCell ref="B5:W5"/>
    <mergeCell ref="D6:L6"/>
    <mergeCell ref="N6:W6"/>
    <mergeCell ref="Z9:AA9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V19"/>
  <sheetViews>
    <sheetView showGridLines="0" rightToLeft="1" view="pageBreakPreview" zoomScale="91" zoomScaleNormal="100" zoomScaleSheetLayoutView="91" workbookViewId="0">
      <selection activeCell="P12" sqref="P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7" max="17" width="13.42578125" bestFit="1" customWidth="1"/>
    <col min="22" max="22" width="14.7109375" bestFit="1" customWidth="1"/>
  </cols>
  <sheetData>
    <row r="1" spans="1:22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22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22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22" ht="14.45" customHeight="1" x14ac:dyDescent="0.2"/>
    <row r="5" spans="1:22" ht="30" customHeight="1" x14ac:dyDescent="0.2">
      <c r="A5" s="1" t="s">
        <v>72</v>
      </c>
      <c r="B5" s="91" t="s">
        <v>43</v>
      </c>
      <c r="C5" s="91"/>
      <c r="D5" s="91"/>
      <c r="E5" s="91"/>
      <c r="F5" s="91"/>
      <c r="G5" s="91"/>
      <c r="H5" s="91"/>
      <c r="I5" s="91"/>
      <c r="J5" s="91"/>
    </row>
    <row r="6" spans="1:22" ht="19.5" customHeight="1" x14ac:dyDescent="0.2">
      <c r="D6" s="103" t="s">
        <v>37</v>
      </c>
      <c r="E6" s="103"/>
      <c r="F6" s="103"/>
      <c r="H6" s="103" t="s">
        <v>38</v>
      </c>
      <c r="I6" s="103"/>
      <c r="J6" s="103"/>
    </row>
    <row r="7" spans="1:22" ht="42" customHeight="1" x14ac:dyDescent="0.2">
      <c r="A7" s="103" t="s">
        <v>44</v>
      </c>
      <c r="B7" s="103"/>
      <c r="D7" s="9" t="s">
        <v>45</v>
      </c>
      <c r="E7" s="3"/>
      <c r="F7" s="9" t="s">
        <v>46</v>
      </c>
      <c r="H7" s="9" t="s">
        <v>45</v>
      </c>
      <c r="I7" s="3"/>
      <c r="J7" s="9" t="s">
        <v>46</v>
      </c>
    </row>
    <row r="8" spans="1:22" ht="21.75" customHeight="1" x14ac:dyDescent="0.2">
      <c r="A8" s="98" t="s">
        <v>58</v>
      </c>
      <c r="B8" s="98"/>
      <c r="D8" s="12">
        <v>1319007</v>
      </c>
      <c r="E8" s="11"/>
      <c r="F8" s="41">
        <f>D8/Q18</f>
        <v>1.2095358042265971E-3</v>
      </c>
      <c r="G8" s="11"/>
      <c r="H8" s="12">
        <v>30414347</v>
      </c>
      <c r="I8" s="11"/>
      <c r="J8" s="41">
        <f>H8/V18</f>
        <v>2.2117473387216341E-3</v>
      </c>
    </row>
    <row r="9" spans="1:22" ht="21.75" customHeight="1" thickBot="1" x14ac:dyDescent="0.25">
      <c r="A9" s="97" t="s">
        <v>21</v>
      </c>
      <c r="B9" s="97"/>
      <c r="D9" s="14">
        <f>SUM(D8)</f>
        <v>1319007</v>
      </c>
      <c r="E9" s="11"/>
      <c r="F9" s="43">
        <f>SUM(F8)</f>
        <v>1.2095358042265971E-3</v>
      </c>
      <c r="G9" s="11"/>
      <c r="H9" s="14">
        <f>SUM(H8)</f>
        <v>30414347</v>
      </c>
      <c r="I9" s="11"/>
      <c r="J9" s="43">
        <f>SUM(J8)</f>
        <v>2.2117473387216341E-3</v>
      </c>
    </row>
    <row r="10" spans="1:22" ht="13.5" thickTop="1" x14ac:dyDescent="0.2"/>
    <row r="14" spans="1:22" x14ac:dyDescent="0.2">
      <c r="O14" s="44"/>
      <c r="P14" s="44" t="s">
        <v>61</v>
      </c>
      <c r="Q14" s="44"/>
      <c r="R14" s="44"/>
      <c r="S14" s="44"/>
      <c r="T14" s="44"/>
      <c r="U14" s="44" t="s">
        <v>38</v>
      </c>
      <c r="V14" s="44"/>
    </row>
    <row r="15" spans="1:22" x14ac:dyDescent="0.2">
      <c r="O15" s="44"/>
      <c r="P15" s="44"/>
      <c r="Q15" s="44"/>
      <c r="R15" s="44"/>
      <c r="S15" s="44"/>
      <c r="T15" s="44"/>
      <c r="U15" s="44"/>
      <c r="V15" s="44"/>
    </row>
    <row r="16" spans="1:22" x14ac:dyDescent="0.2">
      <c r="O16" s="44" t="s">
        <v>62</v>
      </c>
      <c r="P16" s="44" t="s">
        <v>63</v>
      </c>
      <c r="Q16" s="45">
        <f>سپرده!D9</f>
        <v>511639497</v>
      </c>
      <c r="R16" s="44"/>
      <c r="S16" s="44"/>
      <c r="T16" s="44" t="s">
        <v>62</v>
      </c>
      <c r="U16" s="44" t="s">
        <v>63</v>
      </c>
      <c r="V16" s="45">
        <v>25833176937</v>
      </c>
    </row>
    <row r="17" spans="15:22" x14ac:dyDescent="0.2">
      <c r="O17" s="44"/>
      <c r="P17" s="44" t="s">
        <v>64</v>
      </c>
      <c r="Q17" s="45">
        <f>سپرده!J9</f>
        <v>1669374071</v>
      </c>
      <c r="R17" s="44"/>
      <c r="S17" s="44"/>
      <c r="T17" s="44"/>
      <c r="U17" s="44" t="s">
        <v>64</v>
      </c>
      <c r="V17" s="45">
        <f>سپرده!J9</f>
        <v>1669374071</v>
      </c>
    </row>
    <row r="18" spans="15:22" x14ac:dyDescent="0.2">
      <c r="O18" s="44"/>
      <c r="P18" s="44" t="s">
        <v>65</v>
      </c>
      <c r="Q18" s="45">
        <f>(Q16+Q17)/2</f>
        <v>1090506784</v>
      </c>
      <c r="R18" s="44"/>
      <c r="S18" s="44"/>
      <c r="T18" s="44"/>
      <c r="U18" s="44" t="s">
        <v>65</v>
      </c>
      <c r="V18" s="45">
        <f>(V16+V17)/2</f>
        <v>13751275504</v>
      </c>
    </row>
    <row r="19" spans="15:22" x14ac:dyDescent="0.2">
      <c r="O19" s="44"/>
      <c r="P19" s="44"/>
      <c r="Q19" s="44"/>
      <c r="R19" s="44"/>
      <c r="S19" s="44"/>
      <c r="T19" s="44"/>
      <c r="U19" s="44"/>
      <c r="V19" s="44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3"/>
  <sheetViews>
    <sheetView showGridLines="0" rightToLeft="1" view="pageBreakPreview" zoomScale="80" zoomScaleNormal="100" zoomScaleSheetLayoutView="80" workbookViewId="0">
      <selection activeCell="D9" sqref="D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02" t="s">
        <v>0</v>
      </c>
      <c r="B1" s="102"/>
      <c r="C1" s="102"/>
      <c r="D1" s="102"/>
      <c r="E1" s="102"/>
      <c r="F1" s="102"/>
    </row>
    <row r="2" spans="1:6" ht="21.75" customHeight="1" x14ac:dyDescent="0.2">
      <c r="A2" s="102" t="s">
        <v>26</v>
      </c>
      <c r="B2" s="102"/>
      <c r="C2" s="102"/>
      <c r="D2" s="102"/>
      <c r="E2" s="102"/>
      <c r="F2" s="102"/>
    </row>
    <row r="3" spans="1:6" ht="21.75" customHeight="1" x14ac:dyDescent="0.2">
      <c r="A3" s="102" t="s">
        <v>2</v>
      </c>
      <c r="B3" s="102"/>
      <c r="C3" s="102"/>
      <c r="D3" s="102"/>
      <c r="E3" s="102"/>
      <c r="F3" s="102"/>
    </row>
    <row r="4" spans="1:6" ht="14.45" customHeight="1" x14ac:dyDescent="0.2"/>
    <row r="5" spans="1:6" ht="29.1" customHeight="1" x14ac:dyDescent="0.2">
      <c r="A5" s="1" t="s">
        <v>73</v>
      </c>
      <c r="B5" s="91" t="s">
        <v>35</v>
      </c>
      <c r="C5" s="91"/>
      <c r="D5" s="91"/>
      <c r="E5" s="91"/>
      <c r="F5" s="91"/>
    </row>
    <row r="6" spans="1:6" ht="15.75" customHeight="1" x14ac:dyDescent="0.2">
      <c r="D6" s="2" t="s">
        <v>37</v>
      </c>
      <c r="F6" s="2" t="s">
        <v>9</v>
      </c>
    </row>
    <row r="7" spans="1:6" ht="17.25" customHeight="1" x14ac:dyDescent="0.2">
      <c r="A7" s="103" t="s">
        <v>35</v>
      </c>
      <c r="B7" s="103"/>
      <c r="D7" s="4" t="s">
        <v>23</v>
      </c>
      <c r="F7" s="4" t="s">
        <v>23</v>
      </c>
    </row>
    <row r="8" spans="1:6" ht="24" customHeight="1" x14ac:dyDescent="0.2">
      <c r="A8" s="100" t="s">
        <v>47</v>
      </c>
      <c r="B8" s="100"/>
      <c r="D8" s="13">
        <v>1053521470</v>
      </c>
      <c r="E8" s="11"/>
      <c r="F8" s="13">
        <v>23885883042</v>
      </c>
    </row>
    <row r="9" spans="1:6" ht="21.75" customHeight="1" x14ac:dyDescent="0.2">
      <c r="A9" s="97" t="s">
        <v>21</v>
      </c>
      <c r="B9" s="97"/>
      <c r="D9" s="14">
        <f>SUM(D8)</f>
        <v>1053521470</v>
      </c>
      <c r="E9" s="11"/>
      <c r="F9" s="14">
        <f>SUM(F8)</f>
        <v>23885883042</v>
      </c>
    </row>
    <row r="10" spans="1:6" ht="13.5" thickTop="1" x14ac:dyDescent="0.2"/>
    <row r="11" spans="1:6" x14ac:dyDescent="0.2">
      <c r="F11" s="15"/>
    </row>
    <row r="13" spans="1:6" x14ac:dyDescent="0.2">
      <c r="F13" s="15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9"/>
  <sheetViews>
    <sheetView showGridLines="0" rightToLeft="1" view="pageBreakPreview" zoomScale="80" zoomScaleNormal="100" zoomScaleSheetLayoutView="80" workbookViewId="0">
      <selection activeCell="I13" sqref="I13"/>
    </sheetView>
  </sheetViews>
  <sheetFormatPr defaultRowHeight="12.75" x14ac:dyDescent="0.2"/>
  <cols>
    <col min="1" max="1" width="49.42578125" bestFit="1" customWidth="1"/>
    <col min="2" max="2" width="1.28515625" customWidth="1"/>
    <col min="3" max="3" width="14.28515625" customWidth="1"/>
    <col min="4" max="4" width="1.28515625" customWidth="1"/>
    <col min="5" max="5" width="14.285156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14.45" customHeight="1" x14ac:dyDescent="0.2"/>
    <row r="5" spans="1:13" ht="14.45" customHeight="1" x14ac:dyDescent="0.2">
      <c r="A5" s="91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20.25" customHeight="1" x14ac:dyDescent="0.2">
      <c r="A6" s="103" t="s">
        <v>29</v>
      </c>
      <c r="C6" s="103" t="s">
        <v>37</v>
      </c>
      <c r="D6" s="103"/>
      <c r="E6" s="103"/>
      <c r="F6" s="103"/>
      <c r="G6" s="103"/>
      <c r="I6" s="103" t="s">
        <v>38</v>
      </c>
      <c r="J6" s="103"/>
      <c r="K6" s="103"/>
      <c r="L6" s="103"/>
      <c r="M6" s="103"/>
    </row>
    <row r="7" spans="1:13" ht="29.1" customHeight="1" x14ac:dyDescent="0.2">
      <c r="A7" s="103"/>
      <c r="C7" s="9" t="s">
        <v>49</v>
      </c>
      <c r="D7" s="3"/>
      <c r="E7" s="9" t="s">
        <v>48</v>
      </c>
      <c r="F7" s="3"/>
      <c r="G7" s="9" t="s">
        <v>50</v>
      </c>
      <c r="I7" s="9" t="s">
        <v>49</v>
      </c>
      <c r="J7" s="3"/>
      <c r="K7" s="9" t="s">
        <v>48</v>
      </c>
      <c r="L7" s="3"/>
      <c r="M7" s="9" t="s">
        <v>50</v>
      </c>
    </row>
    <row r="8" spans="1:13" ht="21.75" customHeight="1" x14ac:dyDescent="0.2">
      <c r="A8" s="5" t="s">
        <v>66</v>
      </c>
      <c r="C8" s="46">
        <v>14705</v>
      </c>
      <c r="D8" s="11"/>
      <c r="E8" s="12">
        <v>0</v>
      </c>
      <c r="F8" s="11"/>
      <c r="G8" s="12">
        <f>C8-E8</f>
        <v>14705</v>
      </c>
      <c r="I8" s="12">
        <v>105173</v>
      </c>
      <c r="J8" s="11"/>
      <c r="K8" s="12">
        <v>0</v>
      </c>
      <c r="L8" s="11"/>
      <c r="M8" s="12">
        <f>I8-K8</f>
        <v>105173</v>
      </c>
    </row>
    <row r="9" spans="1:13" ht="21.75" customHeight="1" x14ac:dyDescent="0.2">
      <c r="A9" s="8" t="s">
        <v>67</v>
      </c>
      <c r="C9" s="46">
        <v>1269748</v>
      </c>
      <c r="D9" s="11"/>
      <c r="E9" s="16">
        <v>0</v>
      </c>
      <c r="F9" s="11"/>
      <c r="G9" s="16">
        <f>C9-E9</f>
        <v>1269748</v>
      </c>
      <c r="I9" s="16">
        <v>29157169</v>
      </c>
      <c r="J9" s="11"/>
      <c r="K9" s="16">
        <v>0</v>
      </c>
      <c r="L9" s="11"/>
      <c r="M9" s="16">
        <f>I9-K9</f>
        <v>29157169</v>
      </c>
    </row>
    <row r="10" spans="1:13" ht="21.75" customHeight="1" x14ac:dyDescent="0.2">
      <c r="A10" s="6" t="s">
        <v>68</v>
      </c>
      <c r="C10" s="13">
        <v>34554</v>
      </c>
      <c r="D10" s="11"/>
      <c r="E10" s="13">
        <v>0</v>
      </c>
      <c r="F10" s="11"/>
      <c r="G10" s="13">
        <f>C10-E10</f>
        <v>34554</v>
      </c>
      <c r="I10" s="13">
        <v>1152005</v>
      </c>
      <c r="J10" s="11"/>
      <c r="K10" s="13">
        <v>0</v>
      </c>
      <c r="L10" s="11"/>
      <c r="M10" s="13">
        <f>I10-K10</f>
        <v>1152005</v>
      </c>
    </row>
    <row r="11" spans="1:13" ht="21.75" customHeight="1" x14ac:dyDescent="0.2">
      <c r="A11" s="7" t="s">
        <v>21</v>
      </c>
      <c r="C11" s="14">
        <f>SUM(C8:C10)</f>
        <v>1319007</v>
      </c>
      <c r="D11" s="11"/>
      <c r="E11" s="14">
        <f>SUM(E8:E10)</f>
        <v>0</v>
      </c>
      <c r="F11" s="11"/>
      <c r="G11" s="14">
        <f>SUM(G8:G10)</f>
        <v>1319007</v>
      </c>
      <c r="I11" s="14">
        <f>SUM(I8:I10)</f>
        <v>30414347</v>
      </c>
      <c r="J11" s="11"/>
      <c r="K11" s="14">
        <f>SUM(K8:K10)</f>
        <v>0</v>
      </c>
      <c r="L11" s="11"/>
      <c r="M11" s="14">
        <f>SUM(M8:M10)</f>
        <v>30414347</v>
      </c>
    </row>
    <row r="17" spans="9:13" x14ac:dyDescent="0.2">
      <c r="I17" s="15"/>
    </row>
    <row r="18" spans="9:13" x14ac:dyDescent="0.2">
      <c r="I18" s="15"/>
      <c r="M18" s="15"/>
    </row>
    <row r="19" spans="9:13" x14ac:dyDescent="0.2">
      <c r="I19" s="1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T36"/>
  <sheetViews>
    <sheetView showGridLines="0" rightToLeft="1" view="pageBreakPreview" zoomScale="75" zoomScaleNormal="100" zoomScaleSheetLayoutView="75" workbookViewId="0">
      <selection activeCell="Q8" sqref="Q8"/>
    </sheetView>
  </sheetViews>
  <sheetFormatPr defaultRowHeight="12.75" x14ac:dyDescent="0.2"/>
  <cols>
    <col min="1" max="1" width="40.28515625" customWidth="1"/>
    <col min="2" max="2" width="1.28515625" customWidth="1"/>
    <col min="3" max="3" width="8.85546875" customWidth="1"/>
    <col min="4" max="4" width="1.28515625" customWidth="1"/>
    <col min="5" max="5" width="18" customWidth="1"/>
    <col min="6" max="6" width="1.7109375" customWidth="1"/>
    <col min="7" max="7" width="18.7109375" customWidth="1"/>
    <col min="8" max="8" width="1.28515625" customWidth="1"/>
    <col min="9" max="9" width="22.85546875" customWidth="1"/>
    <col min="10" max="10" width="2.7109375" customWidth="1"/>
    <col min="11" max="11" width="10.42578125" customWidth="1"/>
    <col min="12" max="12" width="1.28515625" customWidth="1"/>
    <col min="13" max="13" width="20.140625" bestFit="1" customWidth="1"/>
    <col min="14" max="14" width="1.28515625" customWidth="1"/>
    <col min="15" max="15" width="22.28515625" bestFit="1" customWidth="1"/>
    <col min="16" max="16" width="1.28515625" customWidth="1"/>
    <col min="17" max="17" width="26.7109375" customWidth="1"/>
    <col min="18" max="18" width="1.28515625" customWidth="1"/>
    <col min="19" max="19" width="0.28515625" customWidth="1"/>
  </cols>
  <sheetData>
    <row r="1" spans="1:19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9" ht="21.75" customHeight="1" x14ac:dyDescent="0.2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9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9" ht="14.45" customHeight="1" x14ac:dyDescent="0.2"/>
    <row r="5" spans="1:19" ht="29.25" customHeight="1" x14ac:dyDescent="0.2">
      <c r="A5" s="91" t="s">
        <v>52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9" ht="19.5" customHeight="1" x14ac:dyDescent="0.2">
      <c r="A6" s="103" t="s">
        <v>29</v>
      </c>
      <c r="C6" s="103" t="s">
        <v>37</v>
      </c>
      <c r="D6" s="103"/>
      <c r="E6" s="103"/>
      <c r="F6" s="103"/>
      <c r="G6" s="103"/>
      <c r="H6" s="103"/>
      <c r="I6" s="103"/>
      <c r="K6" s="103" t="s">
        <v>38</v>
      </c>
      <c r="L6" s="103"/>
      <c r="M6" s="103"/>
      <c r="N6" s="103"/>
      <c r="O6" s="103"/>
      <c r="P6" s="103"/>
      <c r="Q6" s="103"/>
      <c r="R6" s="109"/>
    </row>
    <row r="7" spans="1:19" ht="29.1" customHeight="1" x14ac:dyDescent="0.2">
      <c r="A7" s="103"/>
      <c r="C7" s="9" t="s">
        <v>13</v>
      </c>
      <c r="D7" s="3"/>
      <c r="E7" s="9" t="s">
        <v>53</v>
      </c>
      <c r="F7" s="3"/>
      <c r="G7" s="9" t="s">
        <v>54</v>
      </c>
      <c r="H7" s="3"/>
      <c r="I7" s="9" t="s">
        <v>55</v>
      </c>
      <c r="K7" s="9" t="s">
        <v>13</v>
      </c>
      <c r="L7" s="3"/>
      <c r="M7" s="9" t="s">
        <v>53</v>
      </c>
      <c r="N7" s="3"/>
      <c r="O7" s="9" t="s">
        <v>54</v>
      </c>
      <c r="P7" s="3"/>
      <c r="Q7" s="37" t="s">
        <v>55</v>
      </c>
      <c r="R7" s="38"/>
      <c r="S7" s="40"/>
    </row>
    <row r="8" spans="1:19" ht="21.75" customHeight="1" x14ac:dyDescent="0.2">
      <c r="A8" s="5" t="s">
        <v>19</v>
      </c>
      <c r="C8" s="12">
        <v>36464</v>
      </c>
      <c r="D8" s="11"/>
      <c r="E8" s="12">
        <f>سهام!R9</f>
        <v>846391337880</v>
      </c>
      <c r="F8" s="11"/>
      <c r="G8" s="12">
        <v>526551273454</v>
      </c>
      <c r="H8" s="11"/>
      <c r="I8" s="12">
        <f>E8-G8</f>
        <v>319840064426</v>
      </c>
      <c r="J8" s="11"/>
      <c r="K8" s="12">
        <v>1444995</v>
      </c>
      <c r="L8" s="11"/>
      <c r="M8" s="12">
        <v>27642686535266</v>
      </c>
      <c r="N8" s="11"/>
      <c r="O8" s="12">
        <v>19093657837325</v>
      </c>
      <c r="P8" s="11"/>
      <c r="Q8" s="12">
        <f>M8-O8</f>
        <v>8549028697941</v>
      </c>
      <c r="R8" s="39"/>
      <c r="S8" s="40"/>
    </row>
    <row r="9" spans="1:19" ht="21.75" customHeight="1" x14ac:dyDescent="0.2">
      <c r="A9" s="6" t="s">
        <v>20</v>
      </c>
      <c r="C9" s="13">
        <v>0</v>
      </c>
      <c r="D9" s="11"/>
      <c r="E9" s="13">
        <f>سهام!R10</f>
        <v>0</v>
      </c>
      <c r="F9" s="11"/>
      <c r="G9" s="13">
        <v>0</v>
      </c>
      <c r="H9" s="11"/>
      <c r="I9" s="13">
        <f>E9-G9</f>
        <v>0</v>
      </c>
      <c r="J9" s="11"/>
      <c r="K9" s="13">
        <v>7000</v>
      </c>
      <c r="L9" s="11"/>
      <c r="M9" s="13">
        <v>36776893157</v>
      </c>
      <c r="N9" s="11"/>
      <c r="O9" s="13">
        <v>35575326579</v>
      </c>
      <c r="P9" s="11"/>
      <c r="Q9" s="13">
        <f>M9-O9</f>
        <v>1201566578</v>
      </c>
      <c r="R9" s="39"/>
      <c r="S9" s="40"/>
    </row>
    <row r="10" spans="1:19" ht="21.75" customHeight="1" x14ac:dyDescent="0.2">
      <c r="A10" s="7" t="s">
        <v>21</v>
      </c>
      <c r="C10" s="14"/>
      <c r="D10" s="11"/>
      <c r="E10" s="14">
        <f>SUM(E8:E9)</f>
        <v>846391337880</v>
      </c>
      <c r="F10" s="11"/>
      <c r="G10" s="14">
        <f>SUM(G8:G9)</f>
        <v>526551273454</v>
      </c>
      <c r="H10" s="11"/>
      <c r="I10" s="14">
        <f>SUM(I8:I9)</f>
        <v>319840064426</v>
      </c>
      <c r="J10" s="11"/>
      <c r="K10" s="14"/>
      <c r="L10" s="11"/>
      <c r="M10" s="14">
        <f>SUM(M8:M9)</f>
        <v>27679463428423</v>
      </c>
      <c r="N10" s="11"/>
      <c r="O10" s="14">
        <f>SUM(O8:O9)</f>
        <v>19129233163904</v>
      </c>
      <c r="P10" s="11"/>
      <c r="Q10" s="14">
        <f>SUM(Q8:Q9)</f>
        <v>8550230264519</v>
      </c>
      <c r="R10" s="39"/>
      <c r="S10" s="40"/>
    </row>
    <row r="12" spans="1:19" s="65" customFormat="1" x14ac:dyDescent="0.2"/>
    <row r="13" spans="1:19" s="65" customFormat="1" ht="8.25" customHeight="1" x14ac:dyDescent="0.2"/>
    <row r="14" spans="1:19" s="65" customFormat="1" x14ac:dyDescent="0.2"/>
    <row r="15" spans="1:19" s="65" customFormat="1" x14ac:dyDescent="0.2"/>
    <row r="16" spans="1:19" s="65" customFormat="1" x14ac:dyDescent="0.2">
      <c r="E16" s="67"/>
      <c r="G16" s="68"/>
      <c r="I16" s="67"/>
    </row>
    <row r="17" spans="7:20" s="65" customFormat="1" x14ac:dyDescent="0.2">
      <c r="G17" s="68"/>
      <c r="I17" s="67"/>
      <c r="Q17" s="67"/>
      <c r="T17" s="68"/>
    </row>
    <row r="18" spans="7:20" s="65" customFormat="1" x14ac:dyDescent="0.2">
      <c r="I18" s="67"/>
      <c r="M18" s="67"/>
      <c r="O18" s="68"/>
      <c r="Q18" s="67"/>
      <c r="T18" s="68"/>
    </row>
    <row r="19" spans="7:20" s="65" customFormat="1" x14ac:dyDescent="0.2">
      <c r="M19" s="67"/>
      <c r="O19" s="68"/>
      <c r="Q19" s="67"/>
    </row>
    <row r="20" spans="7:20" s="65" customFormat="1" x14ac:dyDescent="0.2">
      <c r="I20" s="67"/>
      <c r="M20" s="67"/>
      <c r="O20" s="67"/>
      <c r="Q20" s="67"/>
    </row>
    <row r="21" spans="7:20" s="65" customFormat="1" x14ac:dyDescent="0.2"/>
    <row r="22" spans="7:20" s="65" customFormat="1" x14ac:dyDescent="0.2"/>
    <row r="23" spans="7:20" s="65" customFormat="1" x14ac:dyDescent="0.2">
      <c r="M23" s="67"/>
    </row>
    <row r="24" spans="7:20" s="65" customFormat="1" x14ac:dyDescent="0.2">
      <c r="M24" s="67"/>
    </row>
    <row r="25" spans="7:20" s="65" customFormat="1" x14ac:dyDescent="0.2">
      <c r="M25" s="67"/>
    </row>
    <row r="26" spans="7:20" s="65" customFormat="1" x14ac:dyDescent="0.2">
      <c r="M26" s="67"/>
    </row>
    <row r="27" spans="7:20" s="65" customFormat="1" x14ac:dyDescent="0.2"/>
    <row r="28" spans="7:20" s="65" customFormat="1" x14ac:dyDescent="0.2"/>
    <row r="29" spans="7:20" s="65" customFormat="1" x14ac:dyDescent="0.2"/>
    <row r="30" spans="7:20" s="65" customFormat="1" x14ac:dyDescent="0.2"/>
    <row r="31" spans="7:20" s="65" customFormat="1" x14ac:dyDescent="0.2"/>
    <row r="32" spans="7:20" s="65" customFormat="1" x14ac:dyDescent="0.2"/>
    <row r="33" s="65" customFormat="1" x14ac:dyDescent="0.2"/>
    <row r="34" s="65" customFormat="1" x14ac:dyDescent="0.2"/>
    <row r="35" s="65" customFormat="1" x14ac:dyDescent="0.2"/>
    <row r="36" s="65" customFormat="1" x14ac:dyDescent="0.2"/>
  </sheetData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حاصل از سرمایه گذاری در گ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حاصل از سرمایه گذاری در گ'!Print_Area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Fatemeh Aqaii</dc:creator>
  <dc:description/>
  <cp:lastModifiedBy>Fatemeh Aqaii</cp:lastModifiedBy>
  <dcterms:created xsi:type="dcterms:W3CDTF">2026-04-21T11:40:05Z</dcterms:created>
  <dcterms:modified xsi:type="dcterms:W3CDTF">2026-04-27T09:07:30Z</dcterms:modified>
</cp:coreProperties>
</file>