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گزارش پرتفو\اسفند\"/>
    </mc:Choice>
  </mc:AlternateContent>
  <xr:revisionPtr revIDLastSave="0" documentId="13_ncr:1_{24B4E7D8-2611-4D86-9CF1-882B983D5525}" xr6:coauthVersionLast="47" xr6:coauthVersionMax="47" xr10:uidLastSave="{00000000-0000-0000-0000-000000000000}"/>
  <bookViews>
    <workbookView xWindow="-120" yWindow="-120" windowWidth="29040" windowHeight="15840" tabRatio="892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حاصل از سرمایه گذاری در گ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درآمد!$A$1:$J$13</definedName>
    <definedName name="_xlnm.Print_Area" localSheetId="4">'درآمد حاصل از سرمایه گذاری در گ'!$A$1:$X$11</definedName>
    <definedName name="_xlnm.Print_Area" localSheetId="5">'درآمد سپرده بانکی'!$A$1:$K$10</definedName>
    <definedName name="_xlnm.Print_Area" localSheetId="9">'درآمد ناشی از تغییر قیمت اوراق'!$A$1:$S$10</definedName>
    <definedName name="_xlnm.Print_Area" localSheetId="8">'درآمد ناشی از فروش'!$A$1:$S$10</definedName>
    <definedName name="_xlnm.Print_Area" localSheetId="6">'سایر درآمدها'!$A$1:$G$9</definedName>
    <definedName name="_xlnm.Print_Area" localSheetId="2">سپرده!$A$1:$M$11</definedName>
    <definedName name="_xlnm.Print_Area" localSheetId="1">سهام!$A$1:$AC$11</definedName>
    <definedName name="_xlnm.Print_Area" localSheetId="7">'سود سپرده بانکی'!$A$1:$N$11</definedName>
    <definedName name="_xlnm.Print_Area" localSheetId="0">'صورت وضعیت'!$A$1:$A$18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9" l="1"/>
  <c r="S9" i="9"/>
  <c r="Q10" i="9"/>
  <c r="F9" i="9"/>
  <c r="F9" i="8"/>
  <c r="I9" i="21"/>
  <c r="I8" i="21"/>
  <c r="I10" i="19"/>
  <c r="G10" i="19"/>
  <c r="C9" i="19"/>
  <c r="C8" i="19"/>
  <c r="E9" i="19"/>
  <c r="E8" i="19"/>
  <c r="E10" i="19" s="1"/>
  <c r="M11" i="18"/>
  <c r="M10" i="18"/>
  <c r="M9" i="18"/>
  <c r="M8" i="18"/>
  <c r="I11" i="18"/>
  <c r="G11" i="18"/>
  <c r="G10" i="18"/>
  <c r="G9" i="18"/>
  <c r="G8" i="18"/>
  <c r="C11" i="18"/>
  <c r="F9" i="14"/>
  <c r="D9" i="14"/>
  <c r="J9" i="13"/>
  <c r="F9" i="13"/>
  <c r="J8" i="13"/>
  <c r="F8" i="13"/>
  <c r="W15" i="13"/>
  <c r="R15" i="13"/>
  <c r="R14" i="13"/>
  <c r="W16" i="13"/>
  <c r="R16" i="13"/>
  <c r="H9" i="13"/>
  <c r="D9" i="13"/>
  <c r="Q9" i="9"/>
  <c r="D11" i="9"/>
  <c r="H10" i="9"/>
  <c r="H9" i="9"/>
  <c r="F10" i="9"/>
  <c r="F10" i="8"/>
  <c r="J10" i="8" s="1"/>
  <c r="J9" i="8"/>
  <c r="L10" i="7"/>
  <c r="L9" i="7"/>
  <c r="J10" i="7"/>
  <c r="H10" i="7"/>
  <c r="F10" i="7"/>
  <c r="D10" i="7"/>
  <c r="J9" i="7"/>
  <c r="AB10" i="2"/>
  <c r="AB9" i="2"/>
  <c r="T10" i="2"/>
  <c r="T9" i="2"/>
  <c r="Z11" i="2"/>
  <c r="X11" i="2"/>
  <c r="R11" i="2"/>
  <c r="P11" i="2"/>
  <c r="N11" i="2"/>
  <c r="L11" i="2"/>
  <c r="J11" i="2"/>
  <c r="H11" i="2"/>
  <c r="Q11" i="9" l="1"/>
  <c r="U10" i="9"/>
  <c r="W10" i="9" s="1"/>
  <c r="U9" i="9"/>
  <c r="W9" i="9" s="1"/>
  <c r="J9" i="9"/>
  <c r="F11" i="9"/>
  <c r="J10" i="9"/>
  <c r="H11" i="9"/>
  <c r="S11" i="9"/>
  <c r="AB11" i="2"/>
  <c r="W11" i="9" l="1"/>
  <c r="U11" i="9"/>
  <c r="J11" i="9"/>
  <c r="F8" i="8"/>
  <c r="F11" i="8"/>
  <c r="L9" i="9" s="1"/>
  <c r="L10" i="9" l="1"/>
  <c r="J8" i="8"/>
  <c r="J11" i="8" s="1"/>
  <c r="H9" i="8"/>
  <c r="H10" i="8"/>
  <c r="H8" i="8"/>
  <c r="L11" i="9"/>
  <c r="H11" i="8" l="1"/>
</calcChain>
</file>

<file path=xl/sharedStrings.xml><?xml version="1.0" encoding="utf-8"?>
<sst xmlns="http://schemas.openxmlformats.org/spreadsheetml/2006/main" count="176" uniqueCount="74">
  <si>
    <t>صندوق سرمایه گذاری کالایی دیبای معیار</t>
  </si>
  <si>
    <t>صورت وضعیت پرتفوی</t>
  </si>
  <si>
    <t>برای ماه منتهی به 1404/12/29</t>
  </si>
  <si>
    <t>-1</t>
  </si>
  <si>
    <t>سرمایه گذاری ها</t>
  </si>
  <si>
    <t>-1-1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</si>
  <si>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</si>
  <si>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</si>
  <si>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</si>
  <si>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</si>
  <si>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</si>
  <si>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</si>
  <si>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</si>
  <si>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</si>
  <si>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</si>
  <si>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</si>
  <si>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</si>
  <si>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</si>
  <si>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</si>
  <si>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شمش نقره SilverBar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</si>
  <si>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</si>
  <si>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</si>
  <si>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</si>
  <si>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</si>
  <si>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</si>
  <si>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</si>
  <si>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</si>
  <si>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</si>
  <si>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</si>
  <si>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</si>
  <si>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</si>
  <si>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</si>
  <si>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</si>
  <si>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</si>
  <si>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سپرده بانکی و گواهی سپرده</t>
  </si>
  <si>
    <t>سایر درآمدها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</si>
  <si>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</si>
  <si>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</si>
  <si>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</si>
  <si>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</si>
  <si>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</si>
  <si>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</si>
  <si>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</si>
  <si>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</si>
  <si>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</si>
  <si>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</si>
  <si>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</si>
  <si>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</si>
  <si>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</si>
  <si>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</si>
  <si>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</si>
  <si>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</si>
  <si>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</si>
  <si>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</si>
  <si>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</si>
  <si>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</si>
  <si>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</si>
  <si>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</si>
  <si>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درگواهی سپرده کالایی</t>
  </si>
  <si>
    <t>سپرده بانکی</t>
  </si>
  <si>
    <r>
      <t>_2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1</t>
    </r>
  </si>
  <si>
    <t>درآمد حاصل از سرمایه گذاری در گواهی سپرده کالایی</t>
  </si>
  <si>
    <r>
      <t>2</t>
    </r>
    <r>
      <rPr>
        <sz val="8"/>
        <color theme="0" tint="-0.249977111117893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</si>
  <si>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t>3</t>
    </r>
    <r>
      <rPr>
        <sz val="8"/>
        <color theme="0" tint="-0.249977111117893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</si>
  <si>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</si>
  <si>
    <t xml:space="preserve">طی ماه </t>
  </si>
  <si>
    <t xml:space="preserve">سپرده بانکی </t>
  </si>
  <si>
    <t>اول دوره</t>
  </si>
  <si>
    <t>انتهای دوره</t>
  </si>
  <si>
    <t>میانگین</t>
  </si>
  <si>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3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</si>
  <si>
    <t>ملل</t>
  </si>
  <si>
    <t>ملت</t>
  </si>
  <si>
    <t>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</si>
</sst>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%"/>
    <numFmt numFmtId="166" formatCode="0.00000%"/>
    <numFmt numFmtId="167" formatCode="0.000000%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FFFFFF"/>
      <name val="IRANSans"/>
    </font>
    <font>
      <sz val="10"/>
      <color rgb="FF333333"/>
      <name val="IRANSans"/>
    </font>
    <font>
      <b/>
      <sz val="10"/>
      <color theme="1"/>
      <name val="IRANSans"/>
    </font>
    <font>
      <sz val="10"/>
      <color theme="1"/>
      <name val="IRANSans"/>
    </font>
    <font>
      <b/>
      <sz val="8"/>
      <color rgb="FF1E90FF"/>
      <name val="B Nazanin"/>
      <charset val="178"/>
    </font>
    <font>
      <sz val="8"/>
      <color theme="0" tint="-0.249977111117893"/>
      <name val="B Nazanin"/>
      <charset val="178"/>
    </font>
    <font>
      <sz val="13"/>
      <color rgb="FF000000"/>
      <name val="B Nazanin"/>
      <charset val="178"/>
    </font>
    <font>
      <sz val="10"/>
      <color theme="0" tint="-0.34998626667073579"/>
      <name val="Arial"/>
      <family val="2"/>
    </font>
    <font>
      <sz val="14"/>
      <color theme="0" tint="-0.34998626667073579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5" fillId="0" borderId="5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9" fontId="5" fillId="0" borderId="5" xfId="1" applyNumberFormat="1" applyFont="1" applyFill="1" applyBorder="1" applyAlignment="1">
      <alignment horizontal="center" vertical="center"/>
    </xf>
    <xf numFmtId="10" fontId="5" fillId="0" borderId="4" xfId="1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vertical="center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3" fontId="11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12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9" fontId="0" fillId="0" borderId="0" xfId="1" applyFont="1" applyFill="1" applyAlignment="1">
      <alignment horizontal="left"/>
    </xf>
    <xf numFmtId="3" fontId="9" fillId="0" borderId="0" xfId="0" applyNumberFormat="1" applyFont="1" applyFill="1" applyAlignment="1">
      <alignment horizontal="left"/>
    </xf>
    <xf numFmtId="3" fontId="10" fillId="0" borderId="0" xfId="0" applyNumberFormat="1" applyFont="1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left"/>
    </xf>
    <xf numFmtId="3" fontId="16" fillId="0" borderId="0" xfId="0" applyNumberFormat="1" applyFont="1" applyFill="1" applyAlignment="1">
      <alignment horizontal="left"/>
    </xf>
    <xf numFmtId="9" fontId="0" fillId="0" borderId="0" xfId="1" applyNumberFormat="1" applyFont="1" applyFill="1" applyAlignment="1">
      <alignment horizontal="center" vertical="center"/>
    </xf>
    <xf numFmtId="16" fontId="5" fillId="0" borderId="0" xfId="0" applyNumberFormat="1" applyFont="1" applyFill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/>
    </xf>
    <xf numFmtId="167" fontId="5" fillId="0" borderId="0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9" fontId="0" fillId="0" borderId="0" xfId="1" applyNumberFormat="1" applyFont="1" applyFill="1" applyAlignment="1">
      <alignment horizontal="left"/>
    </xf>
    <xf numFmtId="3" fontId="17" fillId="0" borderId="0" xfId="0" applyNumberFormat="1" applyFont="1" applyFill="1" applyAlignment="1">
      <alignment horizontal="left"/>
    </xf>
    <xf numFmtId="3" fontId="5" fillId="0" borderId="5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15" fillId="0" borderId="2" xfId="0" applyFont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4695825</xdr:colOff>
      <xdr:row>11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021725-A35C-4DFF-9005-5204DB8CB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4144350" y="123825"/>
          <a:ext cx="4695825" cy="481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C16"/>
  <sheetViews>
    <sheetView showGridLines="0" rightToLeft="1" tabSelected="1" view="pageBreakPreview" zoomScale="84" zoomScaleNormal="100" zoomScaleSheetLayoutView="84" workbookViewId="0">
      <selection activeCell="C14" sqref="C14"/>
    </sheetView>
  </sheetViews>
  <sheetFormatPr defaultRowHeight="12.75"/>
  <cols>
    <col min="1" max="1" width="93.42578125" customWidth="1"/>
    <col min="2" max="2" width="45.42578125" customWidth="1"/>
    <col min="3" max="3" width="76.5703125" customWidth="1"/>
  </cols>
  <sheetData>
    <row r="1" spans="1:3" ht="29.1" customHeight="1">
      <c r="A1" s="10"/>
      <c r="B1" s="10"/>
      <c r="C1" s="10"/>
    </row>
    <row r="2" spans="1:3" ht="21.75" customHeight="1">
      <c r="A2" s="10"/>
      <c r="B2" s="10"/>
      <c r="C2" s="10"/>
    </row>
    <row r="3" spans="1:3" ht="21.75" customHeight="1">
      <c r="A3" s="10"/>
      <c r="B3" s="10"/>
      <c r="C3" s="10"/>
    </row>
    <row r="4" spans="1:3" ht="7.35" customHeight="1"/>
    <row r="5" spans="1:3" ht="123.6" customHeight="1">
      <c r="B5" s="57"/>
    </row>
    <row r="6" spans="1:3" ht="123.6" customHeight="1">
      <c r="B6" s="57"/>
    </row>
    <row r="14" spans="1:3" ht="26.25">
      <c r="A14" s="11" t="s">
        <v>0</v>
      </c>
    </row>
    <row r="15" spans="1:3" ht="26.25">
      <c r="A15" s="11" t="s">
        <v>1</v>
      </c>
    </row>
    <row r="16" spans="1:3" ht="26.25">
      <c r="A16" s="11" t="s">
        <v>2</v>
      </c>
    </row>
  </sheetData>
  <mergeCells count="1"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R20"/>
  <sheetViews>
    <sheetView showGridLines="0" rightToLeft="1" view="pageBreakPreview" zoomScale="93" zoomScaleNormal="100" zoomScaleSheetLayoutView="93" workbookViewId="0">
      <selection activeCell="O4" sqref="O1:O1048576"/>
    </sheetView>
  </sheetViews>
  <sheetFormatPr defaultRowHeight="12.75"/>
  <cols>
    <col min="1" max="1" width="20.140625" style="35" bestFit="1" customWidth="1"/>
    <col min="2" max="2" width="1.28515625" style="35" customWidth="1"/>
    <col min="3" max="3" width="16.42578125" style="35" bestFit="1" customWidth="1"/>
    <col min="4" max="4" width="1.28515625" style="35" customWidth="1"/>
    <col min="5" max="5" width="20.140625" style="35" bestFit="1" customWidth="1"/>
    <col min="6" max="6" width="1.28515625" style="35" customWidth="1"/>
    <col min="7" max="7" width="20.5703125" style="35" bestFit="1" customWidth="1"/>
    <col min="8" max="8" width="1.28515625" style="35" customWidth="1"/>
    <col min="9" max="9" width="26.28515625" style="35" bestFit="1" customWidth="1"/>
    <col min="10" max="10" width="1.28515625" style="35" customWidth="1"/>
    <col min="11" max="11" width="10.85546875" style="35" bestFit="1" customWidth="1"/>
    <col min="12" max="12" width="1.28515625" style="35" customWidth="1"/>
    <col min="13" max="13" width="20.5703125" style="35" bestFit="1" customWidth="1"/>
    <col min="14" max="14" width="1.28515625" style="35" customWidth="1"/>
    <col min="15" max="15" width="20.42578125" style="35" bestFit="1" customWidth="1"/>
    <col min="16" max="16" width="1.28515625" style="35" customWidth="1"/>
    <col min="17" max="17" width="27.5703125" style="35" customWidth="1"/>
    <col min="18" max="18" width="1.28515625" style="35" customWidth="1"/>
    <col min="19" max="19" width="0.28515625" style="35" customWidth="1"/>
    <col min="20" max="16384" width="9.140625" style="35"/>
  </cols>
  <sheetData>
    <row r="1" spans="1:18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21.75" customHeight="1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/>
    <row r="5" spans="1:18" ht="21.75" customHeight="1">
      <c r="A5" s="67" t="s">
        <v>56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5" customHeight="1">
      <c r="A6" s="59" t="s">
        <v>29</v>
      </c>
      <c r="C6" s="59" t="s">
        <v>37</v>
      </c>
      <c r="D6" s="59"/>
      <c r="E6" s="59"/>
      <c r="F6" s="59"/>
      <c r="G6" s="59"/>
      <c r="H6" s="59"/>
      <c r="I6" s="59"/>
      <c r="K6" s="59" t="s">
        <v>38</v>
      </c>
      <c r="L6" s="59"/>
      <c r="M6" s="59"/>
      <c r="N6" s="59"/>
      <c r="O6" s="59"/>
      <c r="P6" s="59"/>
      <c r="Q6" s="59"/>
      <c r="R6" s="59"/>
    </row>
    <row r="7" spans="1:18" ht="29.1" customHeight="1">
      <c r="A7" s="59"/>
      <c r="C7" s="9" t="s">
        <v>12</v>
      </c>
      <c r="D7" s="43"/>
      <c r="E7" s="9" t="s">
        <v>14</v>
      </c>
      <c r="F7" s="43"/>
      <c r="G7" s="9" t="s">
        <v>54</v>
      </c>
      <c r="H7" s="43"/>
      <c r="I7" s="9" t="s">
        <v>57</v>
      </c>
      <c r="K7" s="9" t="s">
        <v>12</v>
      </c>
      <c r="L7" s="43"/>
      <c r="M7" s="9" t="s">
        <v>14</v>
      </c>
      <c r="N7" s="43"/>
      <c r="O7" s="9" t="s">
        <v>54</v>
      </c>
      <c r="P7" s="43"/>
      <c r="Q7" s="72" t="s">
        <v>57</v>
      </c>
      <c r="R7" s="72"/>
    </row>
    <row r="8" spans="1:18" ht="21.75" customHeight="1">
      <c r="A8" s="5" t="s">
        <v>19</v>
      </c>
      <c r="C8" s="13">
        <v>50000</v>
      </c>
      <c r="D8" s="44"/>
      <c r="E8" s="13">
        <v>234436000000</v>
      </c>
      <c r="F8" s="44"/>
      <c r="G8" s="13">
        <v>225345115884</v>
      </c>
      <c r="H8" s="44"/>
      <c r="I8" s="13">
        <f>E8-G8</f>
        <v>9090884116</v>
      </c>
      <c r="J8" s="44"/>
      <c r="K8" s="13">
        <v>50000</v>
      </c>
      <c r="L8" s="44"/>
      <c r="M8" s="13">
        <v>234436000000</v>
      </c>
      <c r="N8" s="44"/>
      <c r="O8" s="13">
        <v>225345115884</v>
      </c>
      <c r="P8" s="44"/>
      <c r="Q8" s="13">
        <v>9090884116</v>
      </c>
      <c r="R8" s="30"/>
    </row>
    <row r="9" spans="1:18" ht="21.75" customHeight="1">
      <c r="A9" s="6" t="s">
        <v>18</v>
      </c>
      <c r="C9" s="14">
        <v>1571931</v>
      </c>
      <c r="D9" s="44"/>
      <c r="E9" s="14">
        <v>38843219989577</v>
      </c>
      <c r="F9" s="44"/>
      <c r="G9" s="14">
        <v>42344483790851</v>
      </c>
      <c r="H9" s="44"/>
      <c r="I9" s="14">
        <f>E9-G9</f>
        <v>-3501263801274</v>
      </c>
      <c r="J9" s="44"/>
      <c r="K9" s="14">
        <v>1571931</v>
      </c>
      <c r="L9" s="44"/>
      <c r="M9" s="14">
        <v>38843219989577</v>
      </c>
      <c r="N9" s="44"/>
      <c r="O9" s="14">
        <v>22303210067484</v>
      </c>
      <c r="P9" s="44"/>
      <c r="Q9" s="14">
        <v>16540009922093</v>
      </c>
      <c r="R9" s="14"/>
    </row>
    <row r="10" spans="1:18" ht="21.75" customHeight="1">
      <c r="A10" s="7" t="s">
        <v>20</v>
      </c>
      <c r="C10" s="15"/>
      <c r="D10" s="44"/>
      <c r="E10" s="15">
        <v>39077655989577</v>
      </c>
      <c r="F10" s="44"/>
      <c r="G10" s="15">
        <v>42569828906735</v>
      </c>
      <c r="H10" s="44"/>
      <c r="I10" s="15">
        <v>-3492172917157</v>
      </c>
      <c r="J10" s="44"/>
      <c r="K10" s="15"/>
      <c r="L10" s="44"/>
      <c r="M10" s="15">
        <v>39077655989577</v>
      </c>
      <c r="N10" s="44"/>
      <c r="O10" s="15">
        <v>22528555183368</v>
      </c>
      <c r="P10" s="44"/>
      <c r="Q10" s="15">
        <v>16549100806209</v>
      </c>
      <c r="R10" s="55"/>
    </row>
    <row r="11" spans="1:18"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4" spans="1:18">
      <c r="G14" s="37"/>
    </row>
    <row r="15" spans="1:18">
      <c r="I15" s="37"/>
      <c r="Q15" s="37"/>
    </row>
    <row r="16" spans="1:18">
      <c r="Q16" s="37"/>
    </row>
    <row r="17" spans="1:9">
      <c r="A17" s="37"/>
      <c r="B17" s="37"/>
      <c r="C17" s="37"/>
      <c r="E17" s="37"/>
      <c r="I17" s="37"/>
    </row>
    <row r="18" spans="1:9">
      <c r="A18" s="37"/>
      <c r="B18" s="37"/>
      <c r="C18" s="37"/>
      <c r="E18" s="37"/>
    </row>
    <row r="19" spans="1:9">
      <c r="A19" s="37"/>
    </row>
    <row r="20" spans="1:9">
      <c r="A20" s="37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E29"/>
  <sheetViews>
    <sheetView showGridLines="0" rightToLeft="1" view="pageBreakPreview" zoomScale="87" zoomScaleNormal="100" zoomScaleSheetLayoutView="87" workbookViewId="0">
      <selection activeCell="F6" sqref="F6:J6"/>
    </sheetView>
  </sheetViews>
  <sheetFormatPr defaultRowHeight="12.75"/>
  <cols>
    <col min="1" max="2" width="2.5703125" style="35" customWidth="1"/>
    <col min="3" max="3" width="23.42578125" style="35" customWidth="1"/>
    <col min="4" max="5" width="1.28515625" style="35" customWidth="1"/>
    <col min="6" max="6" width="11.7109375" style="35" customWidth="1"/>
    <col min="7" max="7" width="1.28515625" style="35" customWidth="1"/>
    <col min="8" max="8" width="24.7109375" style="35" customWidth="1"/>
    <col min="9" max="9" width="1.28515625" style="35" customWidth="1"/>
    <col min="10" max="10" width="30.42578125" style="35" customWidth="1"/>
    <col min="11" max="11" width="1.28515625" style="35" customWidth="1"/>
    <col min="12" max="12" width="14.28515625" style="35" customWidth="1"/>
    <col min="13" max="13" width="1.28515625" style="35" customWidth="1"/>
    <col min="14" max="14" width="18.85546875" style="35" customWidth="1"/>
    <col min="15" max="15" width="1.28515625" style="35" customWidth="1"/>
    <col min="16" max="16" width="14.28515625" style="35" customWidth="1"/>
    <col min="17" max="17" width="1.28515625" style="35" customWidth="1"/>
    <col min="18" max="18" width="21" style="35" customWidth="1"/>
    <col min="19" max="19" width="1.28515625" style="35" customWidth="1"/>
    <col min="20" max="20" width="15.5703125" style="35" customWidth="1"/>
    <col min="21" max="21" width="1.28515625" style="35" customWidth="1"/>
    <col min="22" max="22" width="15.5703125" style="35" customWidth="1"/>
    <col min="23" max="23" width="1.28515625" style="35" customWidth="1"/>
    <col min="24" max="24" width="20" style="35" customWidth="1"/>
    <col min="25" max="25" width="1.28515625" style="35" customWidth="1"/>
    <col min="26" max="26" width="24.5703125" style="35" customWidth="1"/>
    <col min="27" max="27" width="1.28515625" style="35" customWidth="1"/>
    <col min="28" max="28" width="18" style="35" customWidth="1"/>
    <col min="29" max="29" width="0.28515625" style="35" customWidth="1"/>
    <col min="30" max="30" width="16.42578125" style="35" bestFit="1" customWidth="1"/>
    <col min="31" max="31" width="23.85546875" style="35" customWidth="1"/>
    <col min="32" max="16384" width="9.140625" style="35"/>
  </cols>
  <sheetData>
    <row r="1" spans="1:31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31" ht="21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31" ht="25.5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31" ht="21.75" customHeight="1">
      <c r="A4" s="1" t="s">
        <v>3</v>
      </c>
      <c r="B4" s="67" t="s">
        <v>4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31" ht="27" customHeight="1">
      <c r="A5" s="67" t="s">
        <v>5</v>
      </c>
      <c r="B5" s="67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31" ht="24.75" customHeight="1">
      <c r="F6" s="59" t="s">
        <v>6</v>
      </c>
      <c r="G6" s="59"/>
      <c r="H6" s="59"/>
      <c r="I6" s="59"/>
      <c r="J6" s="59"/>
      <c r="L6" s="59" t="s">
        <v>7</v>
      </c>
      <c r="M6" s="59"/>
      <c r="N6" s="59"/>
      <c r="O6" s="59"/>
      <c r="P6" s="59"/>
      <c r="Q6" s="59"/>
      <c r="R6" s="59"/>
      <c r="T6" s="59" t="s">
        <v>8</v>
      </c>
      <c r="U6" s="59"/>
      <c r="V6" s="59"/>
      <c r="W6" s="59"/>
      <c r="X6" s="59"/>
      <c r="Y6" s="59"/>
      <c r="Z6" s="59"/>
      <c r="AA6" s="59"/>
      <c r="AB6" s="59"/>
    </row>
    <row r="7" spans="1:31" ht="18.75" customHeight="1">
      <c r="F7" s="43"/>
      <c r="G7" s="43"/>
      <c r="H7" s="43"/>
      <c r="I7" s="43"/>
      <c r="J7" s="43"/>
      <c r="L7" s="65" t="s">
        <v>9</v>
      </c>
      <c r="M7" s="65"/>
      <c r="N7" s="65"/>
      <c r="O7" s="43"/>
      <c r="P7" s="65" t="s">
        <v>10</v>
      </c>
      <c r="Q7" s="65"/>
      <c r="R7" s="65"/>
      <c r="T7" s="43"/>
      <c r="U7" s="43"/>
      <c r="V7" s="43"/>
      <c r="W7" s="43"/>
      <c r="X7" s="43"/>
      <c r="Y7" s="43"/>
      <c r="Z7" s="43"/>
      <c r="AA7" s="43"/>
      <c r="AB7" s="43"/>
    </row>
    <row r="8" spans="1:31" ht="24" customHeight="1">
      <c r="A8" s="59" t="s">
        <v>11</v>
      </c>
      <c r="B8" s="59"/>
      <c r="C8" s="59"/>
      <c r="E8" s="59" t="s">
        <v>12</v>
      </c>
      <c r="F8" s="59"/>
      <c r="H8" s="2" t="s">
        <v>13</v>
      </c>
      <c r="J8" s="2" t="s">
        <v>14</v>
      </c>
      <c r="L8" s="4" t="s">
        <v>12</v>
      </c>
      <c r="M8" s="43"/>
      <c r="N8" s="4" t="s">
        <v>13</v>
      </c>
      <c r="P8" s="4" t="s">
        <v>12</v>
      </c>
      <c r="Q8" s="4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31" ht="23.25" customHeight="1">
      <c r="A9" s="60" t="s">
        <v>18</v>
      </c>
      <c r="B9" s="60"/>
      <c r="C9" s="60"/>
      <c r="E9" s="61">
        <v>1770913</v>
      </c>
      <c r="F9" s="61"/>
      <c r="G9" s="44"/>
      <c r="H9" s="13">
        <v>18599748829196</v>
      </c>
      <c r="I9" s="44"/>
      <c r="J9" s="13">
        <v>44164414891373.297</v>
      </c>
      <c r="K9" s="44"/>
      <c r="L9" s="13">
        <v>83125</v>
      </c>
      <c r="M9" s="44"/>
      <c r="N9" s="13">
        <v>2082473333156</v>
      </c>
      <c r="O9" s="44"/>
      <c r="P9" s="13">
        <v>-282107</v>
      </c>
      <c r="Q9" s="44"/>
      <c r="R9" s="13">
        <v>6019024235533</v>
      </c>
      <c r="S9" s="44"/>
      <c r="T9" s="13">
        <f>E9+L9+P9</f>
        <v>1571931</v>
      </c>
      <c r="U9" s="44"/>
      <c r="V9" s="13">
        <v>24769960</v>
      </c>
      <c r="W9" s="44"/>
      <c r="X9" s="13">
        <v>17644380360225</v>
      </c>
      <c r="Y9" s="44"/>
      <c r="Z9" s="13">
        <v>38843219989577.398</v>
      </c>
      <c r="AA9" s="44"/>
      <c r="AB9" s="18">
        <f>Z9/AE10</f>
        <v>0.9471733988152814</v>
      </c>
      <c r="AC9" s="44"/>
      <c r="AD9" s="44"/>
    </row>
    <row r="10" spans="1:31" ht="24" customHeight="1">
      <c r="A10" s="62" t="s">
        <v>19</v>
      </c>
      <c r="B10" s="62"/>
      <c r="C10" s="62"/>
      <c r="D10" s="45"/>
      <c r="E10" s="63">
        <v>0</v>
      </c>
      <c r="F10" s="64"/>
      <c r="G10" s="44"/>
      <c r="H10" s="14">
        <v>0</v>
      </c>
      <c r="I10" s="44"/>
      <c r="J10" s="14">
        <v>0</v>
      </c>
      <c r="K10" s="44"/>
      <c r="L10" s="14">
        <v>57000</v>
      </c>
      <c r="M10" s="44"/>
      <c r="N10" s="14">
        <v>260920442463</v>
      </c>
      <c r="O10" s="44"/>
      <c r="P10" s="14">
        <v>-7000</v>
      </c>
      <c r="Q10" s="44"/>
      <c r="R10" s="14">
        <v>36776893157</v>
      </c>
      <c r="S10" s="44"/>
      <c r="T10" s="14">
        <f>E10+L10+P10</f>
        <v>50000</v>
      </c>
      <c r="U10" s="44"/>
      <c r="V10" s="14">
        <v>4700000</v>
      </c>
      <c r="W10" s="44"/>
      <c r="X10" s="14">
        <v>225345115884</v>
      </c>
      <c r="Y10" s="44"/>
      <c r="Z10" s="14">
        <v>234436000000</v>
      </c>
      <c r="AA10" s="44"/>
      <c r="AB10" s="19">
        <f>Z10/AE10</f>
        <v>5.7166100798090695E-3</v>
      </c>
      <c r="AC10" s="44"/>
      <c r="AD10" s="44"/>
      <c r="AE10" s="46">
        <v>41009618764803</v>
      </c>
    </row>
    <row r="11" spans="1:31" ht="21.75" customHeight="1" thickBot="1">
      <c r="A11" s="58" t="s">
        <v>20</v>
      </c>
      <c r="B11" s="58"/>
      <c r="C11" s="58"/>
      <c r="D11" s="58"/>
      <c r="E11" s="44"/>
      <c r="F11" s="15"/>
      <c r="G11" s="44"/>
      <c r="H11" s="15">
        <f>SUM(H9:H10)</f>
        <v>18599748829196</v>
      </c>
      <c r="I11" s="44"/>
      <c r="J11" s="15">
        <f>SUM(J9:J10)</f>
        <v>44164414891373.297</v>
      </c>
      <c r="K11" s="44"/>
      <c r="L11" s="15">
        <f>SUM(L9:L10)</f>
        <v>140125</v>
      </c>
      <c r="M11" s="44"/>
      <c r="N11" s="15">
        <f>SUM(N9:N10)</f>
        <v>2343393775619</v>
      </c>
      <c r="O11" s="44"/>
      <c r="P11" s="15">
        <f>SUM(P9:P10)</f>
        <v>-289107</v>
      </c>
      <c r="Q11" s="44"/>
      <c r="R11" s="15">
        <f>SUM(R9:R10)</f>
        <v>6055801128690</v>
      </c>
      <c r="S11" s="44"/>
      <c r="T11" s="15"/>
      <c r="U11" s="44"/>
      <c r="V11" s="15"/>
      <c r="W11" s="44"/>
      <c r="X11" s="15">
        <f>SUM(X9:X10)</f>
        <v>17869725476109</v>
      </c>
      <c r="Y11" s="44"/>
      <c r="Z11" s="15">
        <f>SUM(Z9:Z10)</f>
        <v>39077655989577.398</v>
      </c>
      <c r="AA11" s="44"/>
      <c r="AB11" s="20">
        <f>SUM(AB9:AB10)</f>
        <v>0.95289000889509046</v>
      </c>
      <c r="AC11" s="44"/>
      <c r="AD11" s="44"/>
    </row>
    <row r="12" spans="1:31" ht="22.5" customHeight="1"/>
    <row r="14" spans="1:31">
      <c r="N14" s="36"/>
      <c r="X14" s="37"/>
      <c r="Z14" s="38"/>
    </row>
    <row r="15" spans="1:31">
      <c r="P15" s="37"/>
    </row>
    <row r="16" spans="1:31">
      <c r="N16" s="37"/>
      <c r="X16" s="37"/>
      <c r="Z16" s="37"/>
      <c r="AD16" s="39"/>
    </row>
    <row r="17" spans="10:31">
      <c r="AD17" s="37"/>
      <c r="AE17" s="40"/>
    </row>
    <row r="21" spans="10:31">
      <c r="L21" s="41"/>
    </row>
    <row r="22" spans="10:31">
      <c r="J22" s="37"/>
    </row>
    <row r="23" spans="10:31">
      <c r="J23" s="42"/>
    </row>
    <row r="24" spans="10:31">
      <c r="J24" s="42"/>
    </row>
    <row r="25" spans="10:31">
      <c r="J25" s="42"/>
    </row>
    <row r="26" spans="10:31">
      <c r="J26" s="42"/>
    </row>
    <row r="27" spans="10:31">
      <c r="J27" s="37"/>
    </row>
    <row r="29" spans="10:31">
      <c r="J29" s="37"/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L10"/>
  <sheetViews>
    <sheetView showGridLines="0" rightToLeft="1" view="pageBreakPreview" zoomScale="93" zoomScaleNormal="100" zoomScaleSheetLayoutView="93" workbookViewId="0">
      <selection activeCell="L9" sqref="L9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2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1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21.75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45" customHeight="1"/>
    <row r="5" spans="1:12" ht="14.45" customHeight="1">
      <c r="A5" s="24" t="s">
        <v>60</v>
      </c>
      <c r="B5" s="67" t="s">
        <v>21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4.45" customHeight="1">
      <c r="D6" s="2" t="s">
        <v>6</v>
      </c>
      <c r="F6" s="59" t="s">
        <v>7</v>
      </c>
      <c r="G6" s="59"/>
      <c r="H6" s="59"/>
      <c r="J6" s="2" t="s">
        <v>8</v>
      </c>
    </row>
    <row r="7" spans="1:12" ht="14.45" customHeight="1">
      <c r="D7" s="3"/>
      <c r="F7" s="3"/>
      <c r="G7" s="3"/>
      <c r="H7" s="3"/>
      <c r="J7" s="3"/>
    </row>
    <row r="8" spans="1:12" ht="21" customHeight="1">
      <c r="A8" s="59" t="s">
        <v>22</v>
      </c>
      <c r="B8" s="59"/>
      <c r="D8" s="2" t="s">
        <v>23</v>
      </c>
      <c r="F8" s="2" t="s">
        <v>24</v>
      </c>
      <c r="H8" s="2" t="s">
        <v>25</v>
      </c>
      <c r="J8" s="2" t="s">
        <v>23</v>
      </c>
      <c r="L8" s="2" t="s">
        <v>17</v>
      </c>
    </row>
    <row r="9" spans="1:12" ht="24.75" customHeight="1">
      <c r="A9" s="68" t="s">
        <v>59</v>
      </c>
      <c r="B9" s="68"/>
      <c r="D9" s="13">
        <v>774577111</v>
      </c>
      <c r="E9" s="12"/>
      <c r="F9" s="13">
        <v>2343424862386</v>
      </c>
      <c r="G9" s="12"/>
      <c r="H9" s="13">
        <v>2343687800000</v>
      </c>
      <c r="I9" s="12"/>
      <c r="J9" s="13">
        <f>D9+F9-H9</f>
        <v>511639497</v>
      </c>
      <c r="K9" s="12"/>
      <c r="L9" s="22">
        <f>J9/سهام!AE10</f>
        <v>1.2476085182218782E-5</v>
      </c>
    </row>
    <row r="10" spans="1:12" ht="28.5" customHeight="1" thickBot="1">
      <c r="A10" s="58" t="s">
        <v>20</v>
      </c>
      <c r="B10" s="58"/>
      <c r="D10" s="15">
        <f>SUM(D9)</f>
        <v>774577111</v>
      </c>
      <c r="E10" s="12"/>
      <c r="F10" s="15">
        <f>SUM(F9)</f>
        <v>2343424862386</v>
      </c>
      <c r="G10" s="12"/>
      <c r="H10" s="15">
        <f>SUM(H9)</f>
        <v>2343687800000</v>
      </c>
      <c r="I10" s="12"/>
      <c r="J10" s="15">
        <f>SUM(J9)</f>
        <v>511639497</v>
      </c>
      <c r="K10" s="12"/>
      <c r="L10" s="23">
        <f>SUM(L9)</f>
        <v>1.2476085182218782E-5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J16"/>
  <sheetViews>
    <sheetView showGridLines="0" rightToLeft="1" view="pageBreakPreview" zoomScale="91" zoomScaleNormal="100" zoomScaleSheetLayoutView="91" workbookViewId="0">
      <selection activeCell="A10" sqref="A10:B10"/>
    </sheetView>
  </sheetViews>
  <sheetFormatPr defaultRowHeight="12.75"/>
  <cols>
    <col min="1" max="1" width="2.5703125" customWidth="1"/>
    <col min="2" max="2" width="47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.75" customHeight="1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.75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4.45" customHeight="1"/>
    <row r="5" spans="1:10" ht="29.1" customHeight="1">
      <c r="A5" s="1" t="s">
        <v>27</v>
      </c>
      <c r="B5" s="67" t="s">
        <v>28</v>
      </c>
      <c r="C5" s="67"/>
      <c r="D5" s="67"/>
      <c r="E5" s="67"/>
      <c r="F5" s="67"/>
      <c r="G5" s="67"/>
      <c r="H5" s="67"/>
      <c r="I5" s="67"/>
      <c r="J5" s="67"/>
    </row>
    <row r="6" spans="1:10" ht="14.45" customHeight="1"/>
    <row r="7" spans="1:10" s="35" customFormat="1" ht="19.5" customHeight="1">
      <c r="A7" s="59" t="s">
        <v>29</v>
      </c>
      <c r="B7" s="59"/>
      <c r="D7" s="2" t="s">
        <v>30</v>
      </c>
      <c r="F7" s="2" t="s">
        <v>23</v>
      </c>
      <c r="H7" s="2" t="s">
        <v>31</v>
      </c>
      <c r="J7" s="2" t="s">
        <v>32</v>
      </c>
    </row>
    <row r="8" spans="1:10" s="35" customFormat="1" ht="21.75" customHeight="1">
      <c r="A8" s="60" t="s">
        <v>61</v>
      </c>
      <c r="B8" s="60"/>
      <c r="D8" s="26" t="s">
        <v>33</v>
      </c>
      <c r="F8" s="13">
        <f>'درآمد حاصل از سرمایه گذاری در گ'!J11</f>
        <v>5628176053823</v>
      </c>
      <c r="G8" s="44"/>
      <c r="H8" s="18">
        <f>F8/$F$11</f>
        <v>0.99912819487253424</v>
      </c>
      <c r="I8" s="47"/>
      <c r="J8" s="18">
        <f>F8/سهام!$AE$10</f>
        <v>0.13724038953157619</v>
      </c>
    </row>
    <row r="9" spans="1:10" s="35" customFormat="1" ht="21.75" customHeight="1">
      <c r="A9" s="69" t="s">
        <v>34</v>
      </c>
      <c r="B9" s="69"/>
      <c r="D9" s="48" t="s">
        <v>62</v>
      </c>
      <c r="F9" s="27">
        <f>'درآمد سپرده بانکی'!D9</f>
        <v>2062386</v>
      </c>
      <c r="G9" s="44"/>
      <c r="H9" s="49">
        <f>F9/F11</f>
        <v>3.661200327787738E-7</v>
      </c>
      <c r="I9" s="47"/>
      <c r="J9" s="50">
        <f>F9/سهام!$AE$10</f>
        <v>5.0290299254624326E-8</v>
      </c>
    </row>
    <row r="10" spans="1:10" s="35" customFormat="1" ht="21.75" customHeight="1">
      <c r="A10" s="62" t="s">
        <v>35</v>
      </c>
      <c r="B10" s="62"/>
      <c r="D10" s="51" t="s">
        <v>63</v>
      </c>
      <c r="F10" s="14">
        <f>'سایر درآمدها'!D9</f>
        <v>4908891751</v>
      </c>
      <c r="G10" s="44"/>
      <c r="H10" s="29">
        <f>F10/F11</f>
        <v>8.7143900743293068E-4</v>
      </c>
      <c r="I10" s="47"/>
      <c r="J10" s="52">
        <f>F10/سهام!$AE$10</f>
        <v>1.1970098476538669E-4</v>
      </c>
    </row>
    <row r="11" spans="1:10" s="35" customFormat="1" ht="21.75" customHeight="1">
      <c r="A11" s="58" t="s">
        <v>20</v>
      </c>
      <c r="B11" s="58"/>
      <c r="D11" s="8"/>
      <c r="F11" s="15">
        <f>SUM(F8:F10)</f>
        <v>5633087007960</v>
      </c>
      <c r="G11" s="44"/>
      <c r="H11" s="28">
        <f>SUM(H8:H10)</f>
        <v>0.99999999999999989</v>
      </c>
      <c r="I11" s="47"/>
      <c r="J11" s="28">
        <f>SUM(J8:J10)</f>
        <v>0.13736014080664083</v>
      </c>
    </row>
    <row r="12" spans="1:10" s="35" customFormat="1"/>
    <row r="13" spans="1:10" s="35" customFormat="1"/>
    <row r="15" spans="1:10">
      <c r="F15" s="16"/>
    </row>
    <row r="16" spans="1:10">
      <c r="F16" s="16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Z21"/>
  <sheetViews>
    <sheetView showGridLines="0" rightToLeft="1" view="pageBreakPreview" zoomScale="86" zoomScaleNormal="100" zoomScaleSheetLayoutView="86" workbookViewId="0">
      <selection activeCell="W11" sqref="W11"/>
    </sheetView>
  </sheetViews>
  <sheetFormatPr defaultRowHeight="12.75"/>
  <cols>
    <col min="1" max="1" width="6.140625" style="35" bestFit="1" customWidth="1"/>
    <col min="2" max="2" width="18.140625" style="35" customWidth="1"/>
    <col min="3" max="3" width="1.28515625" style="35" customWidth="1"/>
    <col min="4" max="4" width="15.42578125" style="35" bestFit="1" customWidth="1"/>
    <col min="5" max="5" width="1.28515625" style="35" customWidth="1"/>
    <col min="6" max="6" width="19.140625" style="35" bestFit="1" customWidth="1"/>
    <col min="7" max="7" width="1.28515625" style="35" customWidth="1"/>
    <col min="8" max="8" width="19.140625" style="35" bestFit="1" customWidth="1"/>
    <col min="9" max="9" width="1.28515625" style="35" customWidth="1"/>
    <col min="10" max="10" width="19" style="35" bestFit="1" customWidth="1"/>
    <col min="11" max="11" width="1.28515625" style="35" customWidth="1"/>
    <col min="12" max="12" width="18.7109375" style="35" bestFit="1" customWidth="1"/>
    <col min="13" max="13" width="1.28515625" style="35" customWidth="1"/>
    <col min="14" max="14" width="15.42578125" style="35" bestFit="1" customWidth="1"/>
    <col min="15" max="15" width="1.28515625" style="35" customWidth="1"/>
    <col min="16" max="16" width="0.7109375" style="35" customWidth="1"/>
    <col min="17" max="17" width="20.42578125" style="35" bestFit="1" customWidth="1"/>
    <col min="18" max="18" width="2" style="35" bestFit="1" customWidth="1"/>
    <col min="19" max="19" width="19.42578125" style="35" bestFit="1" customWidth="1"/>
    <col min="20" max="20" width="1" style="35" customWidth="1"/>
    <col min="21" max="21" width="20.42578125" style="35" bestFit="1" customWidth="1"/>
    <col min="22" max="22" width="0.85546875" style="35" customWidth="1"/>
    <col min="23" max="23" width="18.7109375" style="35" bestFit="1" customWidth="1"/>
    <col min="24" max="24" width="0.28515625" style="35" customWidth="1"/>
    <col min="25" max="25" width="9.140625" style="35"/>
    <col min="26" max="26" width="21.7109375" style="35" bestFit="1" customWidth="1"/>
    <col min="27" max="16384" width="9.140625" style="35"/>
  </cols>
  <sheetData>
    <row r="1" spans="1:26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6" ht="21.75" customHeight="1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6" ht="21.75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6" ht="14.45" customHeight="1"/>
    <row r="5" spans="1:26" ht="21" customHeight="1">
      <c r="A5" s="1" t="s">
        <v>36</v>
      </c>
      <c r="B5" s="67" t="s">
        <v>61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6" ht="14.45" customHeight="1">
      <c r="D6" s="59" t="s">
        <v>37</v>
      </c>
      <c r="E6" s="59"/>
      <c r="F6" s="59"/>
      <c r="G6" s="59"/>
      <c r="H6" s="59"/>
      <c r="I6" s="59"/>
      <c r="J6" s="59"/>
      <c r="K6" s="59"/>
      <c r="L6" s="59"/>
      <c r="N6" s="59" t="s">
        <v>38</v>
      </c>
      <c r="O6" s="59"/>
      <c r="P6" s="59"/>
      <c r="Q6" s="59"/>
      <c r="R6" s="59"/>
      <c r="S6" s="59"/>
      <c r="T6" s="59"/>
      <c r="U6" s="59"/>
      <c r="V6" s="59"/>
      <c r="W6" s="59"/>
    </row>
    <row r="7" spans="1:26" ht="14.45" customHeight="1">
      <c r="D7" s="43"/>
      <c r="E7" s="43"/>
      <c r="F7" s="43"/>
      <c r="G7" s="43"/>
      <c r="H7" s="43"/>
      <c r="I7" s="43"/>
      <c r="J7" s="65" t="s">
        <v>20</v>
      </c>
      <c r="K7" s="65"/>
      <c r="L7" s="65"/>
      <c r="N7" s="43"/>
      <c r="O7" s="43"/>
      <c r="P7" s="43"/>
      <c r="Q7" s="43"/>
      <c r="R7" s="43"/>
      <c r="S7" s="43"/>
      <c r="T7" s="43"/>
      <c r="U7" s="65" t="s">
        <v>20</v>
      </c>
      <c r="V7" s="65"/>
      <c r="W7" s="65"/>
    </row>
    <row r="8" spans="1:26" ht="22.5" customHeight="1">
      <c r="A8" s="59" t="s">
        <v>39</v>
      </c>
      <c r="B8" s="59"/>
      <c r="D8" s="2" t="s">
        <v>40</v>
      </c>
      <c r="F8" s="2" t="s">
        <v>41</v>
      </c>
      <c r="H8" s="2" t="s">
        <v>42</v>
      </c>
      <c r="J8" s="4" t="s">
        <v>23</v>
      </c>
      <c r="K8" s="43"/>
      <c r="L8" s="4" t="s">
        <v>31</v>
      </c>
      <c r="N8" s="2" t="s">
        <v>40</v>
      </c>
      <c r="P8" s="59" t="s">
        <v>41</v>
      </c>
      <c r="Q8" s="59"/>
      <c r="S8" s="2" t="s">
        <v>42</v>
      </c>
      <c r="U8" s="4" t="s">
        <v>23</v>
      </c>
      <c r="V8" s="43"/>
      <c r="W8" s="4" t="s">
        <v>31</v>
      </c>
    </row>
    <row r="9" spans="1:26" ht="21.75" customHeight="1">
      <c r="A9" s="60" t="s">
        <v>18</v>
      </c>
      <c r="B9" s="60"/>
      <c r="D9" s="13">
        <v>0</v>
      </c>
      <c r="E9" s="44"/>
      <c r="F9" s="13">
        <f>-'درآمد ناشی از تغییر قیمت اوراق'!I9</f>
        <v>3501263801274</v>
      </c>
      <c r="G9" s="44"/>
      <c r="H9" s="13">
        <f>'درآمد ناشی از فروش'!I8</f>
        <v>2116619801855</v>
      </c>
      <c r="I9" s="44"/>
      <c r="J9" s="13">
        <f>D9+F9+H9</f>
        <v>5617883603129</v>
      </c>
      <c r="K9" s="44"/>
      <c r="L9" s="21">
        <f>J9/درآمد!F11</f>
        <v>0.99730105272481739</v>
      </c>
      <c r="M9" s="44"/>
      <c r="N9" s="13">
        <v>0</v>
      </c>
      <c r="O9" s="44"/>
      <c r="P9" s="13"/>
      <c r="Q9" s="13">
        <f>'درآمد ناشی از تغییر قیمت اوراق'!Q9</f>
        <v>16540009922093</v>
      </c>
      <c r="R9" s="44"/>
      <c r="S9" s="13">
        <f>'درآمد ناشی از فروش'!Q8</f>
        <v>8229188633515</v>
      </c>
      <c r="T9" s="44"/>
      <c r="U9" s="13">
        <f>N9+Q9+S9</f>
        <v>24769198555608</v>
      </c>
      <c r="V9" s="44"/>
      <c r="W9" s="21">
        <f>U9/Z9</f>
        <v>0.99600842805784384</v>
      </c>
      <c r="Z9" s="54">
        <v>24868462814021</v>
      </c>
    </row>
    <row r="10" spans="1:26" ht="21.75" customHeight="1">
      <c r="A10" s="62" t="s">
        <v>19</v>
      </c>
      <c r="B10" s="62"/>
      <c r="D10" s="14">
        <v>0</v>
      </c>
      <c r="E10" s="44"/>
      <c r="F10" s="14">
        <f>'درآمد ناشی از تغییر قیمت اوراق'!I8</f>
        <v>9090884116</v>
      </c>
      <c r="G10" s="44"/>
      <c r="H10" s="14">
        <f>'درآمد ناشی از فروش'!I9</f>
        <v>1201566578</v>
      </c>
      <c r="I10" s="44"/>
      <c r="J10" s="14">
        <f>D10+F10+H10</f>
        <v>10292450694</v>
      </c>
      <c r="K10" s="44"/>
      <c r="L10" s="29">
        <f>J10/درآمد!F11</f>
        <v>1.8271421477168645E-3</v>
      </c>
      <c r="M10" s="44"/>
      <c r="N10" s="14">
        <v>0</v>
      </c>
      <c r="O10" s="44"/>
      <c r="P10" s="27"/>
      <c r="Q10" s="14">
        <f>'درآمد ناشی از تغییر قیمت اوراق'!Q8</f>
        <v>9090884116</v>
      </c>
      <c r="R10" s="44"/>
      <c r="S10" s="14">
        <f>'درآمد ناشی از فروش'!Q9</f>
        <v>1201566578</v>
      </c>
      <c r="T10" s="44"/>
      <c r="U10" s="14">
        <f>N10+Q10+S10</f>
        <v>10292450694</v>
      </c>
      <c r="V10" s="44"/>
      <c r="W10" s="29">
        <f>U10/Z9</f>
        <v>4.1387562918432776E-4</v>
      </c>
    </row>
    <row r="11" spans="1:26" ht="21.75" customHeight="1" thickBot="1">
      <c r="A11" s="58" t="s">
        <v>20</v>
      </c>
      <c r="B11" s="58"/>
      <c r="D11" s="15">
        <f>SUM(D9:D10)</f>
        <v>0</v>
      </c>
      <c r="E11" s="44"/>
      <c r="F11" s="15">
        <f>SUM(F9:F10)</f>
        <v>3510354685390</v>
      </c>
      <c r="G11" s="44"/>
      <c r="H11" s="15">
        <f>SUM(H9:H10)</f>
        <v>2117821368433</v>
      </c>
      <c r="I11" s="44"/>
      <c r="J11" s="15">
        <f>SUM(J9:J10)</f>
        <v>5628176053823</v>
      </c>
      <c r="K11" s="44"/>
      <c r="L11" s="28">
        <f>SUM(L9:L10)</f>
        <v>0.99912819487253424</v>
      </c>
      <c r="M11" s="44"/>
      <c r="N11" s="15">
        <v>0</v>
      </c>
      <c r="O11" s="44"/>
      <c r="P11" s="44"/>
      <c r="Q11" s="15">
        <f>SUM(Q9:Q10)</f>
        <v>16549100806209</v>
      </c>
      <c r="R11" s="44"/>
      <c r="S11" s="15">
        <f>SUM(S9:S10)</f>
        <v>8230390200093</v>
      </c>
      <c r="T11" s="44"/>
      <c r="U11" s="15">
        <f>SUM(U9:U10)</f>
        <v>24779491006302</v>
      </c>
      <c r="V11" s="44"/>
      <c r="W11" s="17">
        <f>SUM(W9:W10)</f>
        <v>0.99642230368702822</v>
      </c>
    </row>
    <row r="12" spans="1:26" ht="13.5" thickTop="1"/>
    <row r="14" spans="1:26">
      <c r="L14" s="39"/>
    </row>
    <row r="19" spans="8:10">
      <c r="H19" s="37"/>
      <c r="J19" s="37"/>
    </row>
    <row r="21" spans="8:10">
      <c r="J21" s="53"/>
    </row>
  </sheetData>
  <mergeCells count="13">
    <mergeCell ref="A1:W1"/>
    <mergeCell ref="A2:W2"/>
    <mergeCell ref="A3:W3"/>
    <mergeCell ref="B5:W5"/>
    <mergeCell ref="D6:L6"/>
    <mergeCell ref="N6:W6"/>
    <mergeCell ref="A10:B10"/>
    <mergeCell ref="A11:B11"/>
    <mergeCell ref="J7:L7"/>
    <mergeCell ref="U7:W7"/>
    <mergeCell ref="A8:B8"/>
    <mergeCell ref="P8:Q8"/>
    <mergeCell ref="A9:B9"/>
  </mergeCells>
  <pageMargins left="0.39" right="0.39" top="0.39" bottom="0.39" header="0" footer="0"/>
  <pageSetup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W17"/>
  <sheetViews>
    <sheetView showGridLines="0" rightToLeft="1" view="pageBreakPreview" zoomScale="118" zoomScaleNormal="100" zoomScaleSheetLayoutView="118" workbookViewId="0">
      <selection activeCell="D8" sqref="D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8" max="18" width="11.140625" bestFit="1" customWidth="1"/>
    <col min="23" max="23" width="13.85546875" bestFit="1" customWidth="1"/>
  </cols>
  <sheetData>
    <row r="1" spans="1:23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23" ht="21.75" customHeight="1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</row>
    <row r="3" spans="1:23" ht="21.75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23" ht="14.45" customHeight="1"/>
    <row r="5" spans="1:23" ht="25.5" customHeight="1">
      <c r="A5" s="24" t="s">
        <v>64</v>
      </c>
      <c r="B5" s="67" t="s">
        <v>43</v>
      </c>
      <c r="C5" s="67"/>
      <c r="D5" s="67"/>
      <c r="E5" s="67"/>
      <c r="F5" s="67"/>
      <c r="G5" s="67"/>
      <c r="H5" s="67"/>
      <c r="I5" s="67"/>
      <c r="J5" s="67"/>
    </row>
    <row r="6" spans="1:23" ht="18.75" customHeight="1">
      <c r="D6" s="59" t="s">
        <v>37</v>
      </c>
      <c r="E6" s="59"/>
      <c r="F6" s="59"/>
      <c r="H6" s="59" t="s">
        <v>38</v>
      </c>
      <c r="I6" s="59"/>
      <c r="J6" s="59"/>
    </row>
    <row r="7" spans="1:23" ht="42" customHeight="1">
      <c r="A7" s="59" t="s">
        <v>44</v>
      </c>
      <c r="B7" s="59"/>
      <c r="D7" s="9" t="s">
        <v>45</v>
      </c>
      <c r="E7" s="3"/>
      <c r="F7" s="9" t="s">
        <v>46</v>
      </c>
      <c r="H7" s="9" t="s">
        <v>45</v>
      </c>
      <c r="I7" s="3"/>
      <c r="J7" s="9" t="s">
        <v>46</v>
      </c>
    </row>
    <row r="8" spans="1:23" ht="21.75" customHeight="1">
      <c r="A8" s="70" t="s">
        <v>59</v>
      </c>
      <c r="B8" s="70"/>
      <c r="D8" s="13">
        <v>2062386</v>
      </c>
      <c r="E8" s="12"/>
      <c r="F8" s="18">
        <f>D8/R16</f>
        <v>3.2069030786453659E-3</v>
      </c>
      <c r="G8" s="12"/>
      <c r="H8" s="13">
        <v>29095340</v>
      </c>
      <c r="I8" s="12"/>
      <c r="J8" s="18">
        <f>H8/W16</f>
        <v>2.2088094690574682E-3</v>
      </c>
    </row>
    <row r="9" spans="1:23" ht="21.75" customHeight="1" thickBot="1">
      <c r="A9" s="58" t="s">
        <v>20</v>
      </c>
      <c r="B9" s="58"/>
      <c r="D9" s="15">
        <f>SUM(D8)</f>
        <v>2062386</v>
      </c>
      <c r="E9" s="12"/>
      <c r="F9" s="20">
        <f>SUM(F8)</f>
        <v>3.2069030786453659E-3</v>
      </c>
      <c r="G9" s="12"/>
      <c r="H9" s="15">
        <f>SUM(H8)</f>
        <v>29095340</v>
      </c>
      <c r="I9" s="12"/>
      <c r="J9" s="20">
        <f>SUM(J8)</f>
        <v>2.2088094690574682E-3</v>
      </c>
    </row>
    <row r="10" spans="1:23" ht="13.5" thickTop="1"/>
    <row r="12" spans="1:23">
      <c r="P12" s="31"/>
      <c r="Q12" s="31" t="s">
        <v>65</v>
      </c>
      <c r="R12" s="31"/>
      <c r="S12" s="31"/>
      <c r="T12" s="31"/>
      <c r="U12" s="31"/>
      <c r="V12" s="31" t="s">
        <v>38</v>
      </c>
      <c r="W12" s="31"/>
    </row>
    <row r="13" spans="1:23">
      <c r="P13" s="31"/>
      <c r="Q13" s="31"/>
      <c r="R13" s="31"/>
      <c r="S13" s="31"/>
      <c r="T13" s="31"/>
      <c r="U13" s="31"/>
      <c r="V13" s="31"/>
      <c r="W13" s="31"/>
    </row>
    <row r="14" spans="1:23">
      <c r="P14" s="31" t="s">
        <v>66</v>
      </c>
      <c r="Q14" s="31" t="s">
        <v>67</v>
      </c>
      <c r="R14" s="32">
        <f>سپرده!D10</f>
        <v>774577111</v>
      </c>
      <c r="S14" s="31"/>
      <c r="T14" s="31"/>
      <c r="U14" s="31" t="s">
        <v>66</v>
      </c>
      <c r="V14" s="31" t="s">
        <v>67</v>
      </c>
      <c r="W14" s="32">
        <v>25833176937</v>
      </c>
    </row>
    <row r="15" spans="1:23">
      <c r="P15" s="31"/>
      <c r="Q15" s="31" t="s">
        <v>68</v>
      </c>
      <c r="R15" s="32">
        <f>سپرده!J10</f>
        <v>511639497</v>
      </c>
      <c r="S15" s="31"/>
      <c r="T15" s="31"/>
      <c r="U15" s="31"/>
      <c r="V15" s="31" t="s">
        <v>68</v>
      </c>
      <c r="W15" s="32">
        <f>سپرده!J10</f>
        <v>511639497</v>
      </c>
    </row>
    <row r="16" spans="1:23">
      <c r="P16" s="31"/>
      <c r="Q16" s="31" t="s">
        <v>69</v>
      </c>
      <c r="R16" s="32">
        <f>(R14+R15)/2</f>
        <v>643108304</v>
      </c>
      <c r="S16" s="31"/>
      <c r="T16" s="31"/>
      <c r="U16" s="31"/>
      <c r="V16" s="31" t="s">
        <v>69</v>
      </c>
      <c r="W16" s="32">
        <f>(W14+W15)/2</f>
        <v>13172408217</v>
      </c>
    </row>
    <row r="17" spans="16:23">
      <c r="P17" s="31"/>
      <c r="Q17" s="31"/>
      <c r="R17" s="31"/>
      <c r="S17" s="31"/>
      <c r="T17" s="31"/>
      <c r="U17" s="31"/>
      <c r="V17" s="31"/>
      <c r="W17" s="31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6"/>
  <sheetViews>
    <sheetView showGridLines="0" rightToLeft="1" view="pageBreakPreview" zoomScale="84" zoomScaleNormal="100" zoomScaleSheetLayoutView="84" workbookViewId="0">
      <selection activeCell="F9" sqref="F9"/>
    </sheetView>
  </sheetViews>
  <sheetFormatPr defaultRowHeight="12.75"/>
  <cols>
    <col min="1" max="1" width="6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6" t="s">
        <v>0</v>
      </c>
      <c r="B1" s="66"/>
      <c r="C1" s="66"/>
      <c r="D1" s="66"/>
      <c r="E1" s="66"/>
      <c r="F1" s="66"/>
    </row>
    <row r="2" spans="1:6" ht="21.75" customHeight="1">
      <c r="A2" s="66" t="s">
        <v>26</v>
      </c>
      <c r="B2" s="66"/>
      <c r="C2" s="66"/>
      <c r="D2" s="66"/>
      <c r="E2" s="66"/>
      <c r="F2" s="66"/>
    </row>
    <row r="3" spans="1:6" ht="21.75" customHeight="1">
      <c r="A3" s="66" t="s">
        <v>2</v>
      </c>
      <c r="B3" s="66"/>
      <c r="C3" s="66"/>
      <c r="D3" s="66"/>
      <c r="E3" s="66"/>
      <c r="F3" s="66"/>
    </row>
    <row r="4" spans="1:6" ht="14.45" customHeight="1"/>
    <row r="5" spans="1:6" ht="29.1" customHeight="1">
      <c r="A5" s="24" t="s">
        <v>70</v>
      </c>
      <c r="B5" s="67" t="s">
        <v>35</v>
      </c>
      <c r="C5" s="67"/>
      <c r="D5" s="67"/>
      <c r="E5" s="67"/>
      <c r="F5" s="67"/>
    </row>
    <row r="6" spans="1:6" ht="24" customHeight="1">
      <c r="D6" s="2" t="s">
        <v>37</v>
      </c>
      <c r="F6" s="2" t="s">
        <v>8</v>
      </c>
    </row>
    <row r="7" spans="1:6" ht="22.5" customHeight="1">
      <c r="A7" s="59" t="s">
        <v>35</v>
      </c>
      <c r="B7" s="59"/>
      <c r="D7" s="4" t="s">
        <v>23</v>
      </c>
      <c r="F7" s="4" t="s">
        <v>23</v>
      </c>
    </row>
    <row r="8" spans="1:6" ht="25.5" customHeight="1">
      <c r="A8" s="62" t="s">
        <v>47</v>
      </c>
      <c r="B8" s="62"/>
      <c r="D8" s="14">
        <v>4908891751</v>
      </c>
      <c r="E8" s="12"/>
      <c r="F8" s="14">
        <v>22832361572</v>
      </c>
    </row>
    <row r="9" spans="1:6" ht="29.25" customHeight="1">
      <c r="A9" s="58" t="s">
        <v>20</v>
      </c>
      <c r="B9" s="58"/>
      <c r="D9" s="15">
        <f>SUM(D8)</f>
        <v>4908891751</v>
      </c>
      <c r="E9" s="12"/>
      <c r="F9" s="15">
        <f>SUM(F8)</f>
        <v>22832361572</v>
      </c>
    </row>
    <row r="16" spans="1:6">
      <c r="F16" s="16"/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M17"/>
  <sheetViews>
    <sheetView showGridLines="0" rightToLeft="1" view="pageBreakPreview" zoomScale="87" zoomScaleNormal="100" zoomScaleSheetLayoutView="87" workbookViewId="0">
      <selection activeCell="M42" sqref="M4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.75" customHeight="1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75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4.45" customHeight="1"/>
    <row r="5" spans="1:13" ht="25.5" customHeight="1">
      <c r="A5" s="67" t="s">
        <v>51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4.45" customHeight="1">
      <c r="A6" s="59" t="s">
        <v>29</v>
      </c>
      <c r="C6" s="59" t="s">
        <v>37</v>
      </c>
      <c r="D6" s="59"/>
      <c r="E6" s="59"/>
      <c r="F6" s="59"/>
      <c r="G6" s="59"/>
      <c r="I6" s="59" t="s">
        <v>38</v>
      </c>
      <c r="J6" s="59"/>
      <c r="K6" s="59"/>
      <c r="L6" s="59"/>
      <c r="M6" s="59"/>
    </row>
    <row r="7" spans="1:13" ht="29.1" customHeight="1">
      <c r="A7" s="59"/>
      <c r="C7" s="9" t="s">
        <v>49</v>
      </c>
      <c r="D7" s="3"/>
      <c r="E7" s="9" t="s">
        <v>48</v>
      </c>
      <c r="F7" s="3"/>
      <c r="G7" s="9" t="s">
        <v>50</v>
      </c>
      <c r="I7" s="9" t="s">
        <v>49</v>
      </c>
      <c r="J7" s="3"/>
      <c r="K7" s="9" t="s">
        <v>48</v>
      </c>
      <c r="L7" s="3"/>
      <c r="M7" s="9" t="s">
        <v>50</v>
      </c>
    </row>
    <row r="8" spans="1:13" ht="21.75" customHeight="1">
      <c r="A8" s="33" t="s">
        <v>71</v>
      </c>
      <c r="C8" s="13">
        <v>15150</v>
      </c>
      <c r="D8" s="12"/>
      <c r="E8" s="13">
        <v>0</v>
      </c>
      <c r="F8" s="12"/>
      <c r="G8" s="13">
        <f>C8-E8</f>
        <v>15150</v>
      </c>
      <c r="H8" s="12"/>
      <c r="I8" s="13">
        <v>90468</v>
      </c>
      <c r="J8" s="12"/>
      <c r="K8" s="13">
        <v>0</v>
      </c>
      <c r="L8" s="12"/>
      <c r="M8" s="13">
        <f>I8-K8</f>
        <v>90468</v>
      </c>
    </row>
    <row r="9" spans="1:13" ht="21.75" customHeight="1">
      <c r="A9" s="34" t="s">
        <v>72</v>
      </c>
      <c r="C9" s="27">
        <v>1308157</v>
      </c>
      <c r="D9" s="12"/>
      <c r="E9" s="27">
        <v>0</v>
      </c>
      <c r="F9" s="12"/>
      <c r="G9" s="27">
        <f>C9-E9</f>
        <v>1308157</v>
      </c>
      <c r="H9" s="12"/>
      <c r="I9" s="27">
        <v>27887421</v>
      </c>
      <c r="J9" s="12"/>
      <c r="K9" s="27">
        <v>0</v>
      </c>
      <c r="L9" s="12"/>
      <c r="M9" s="27">
        <f>I9-K9</f>
        <v>27887421</v>
      </c>
    </row>
    <row r="10" spans="1:13" ht="21.75" customHeight="1">
      <c r="A10" s="25" t="s">
        <v>73</v>
      </c>
      <c r="C10" s="14">
        <v>739079</v>
      </c>
      <c r="D10" s="12"/>
      <c r="E10" s="14">
        <v>0</v>
      </c>
      <c r="F10" s="12"/>
      <c r="G10" s="14">
        <f>C10-E10</f>
        <v>739079</v>
      </c>
      <c r="H10" s="12"/>
      <c r="I10" s="14">
        <v>1117451</v>
      </c>
      <c r="J10" s="12"/>
      <c r="K10" s="14">
        <v>0</v>
      </c>
      <c r="L10" s="12"/>
      <c r="M10" s="14">
        <f>I10-K10</f>
        <v>1117451</v>
      </c>
    </row>
    <row r="11" spans="1:13" ht="21.75" customHeight="1">
      <c r="A11" s="7" t="s">
        <v>20</v>
      </c>
      <c r="C11" s="15">
        <f>SUM(C8:C10)</f>
        <v>2062386</v>
      </c>
      <c r="D11" s="12"/>
      <c r="E11" s="15">
        <v>0</v>
      </c>
      <c r="F11" s="12"/>
      <c r="G11" s="15">
        <f>SUM(G8:G10)</f>
        <v>2062386</v>
      </c>
      <c r="H11" s="12"/>
      <c r="I11" s="15">
        <f>SUM(I8:I10)</f>
        <v>29095340</v>
      </c>
      <c r="J11" s="12"/>
      <c r="K11" s="15">
        <v>0</v>
      </c>
      <c r="L11" s="12"/>
      <c r="M11" s="15">
        <f>SUM(M8:M10)</f>
        <v>29095340</v>
      </c>
    </row>
    <row r="17" spans="9:9">
      <c r="I17" s="1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R26"/>
  <sheetViews>
    <sheetView showGridLines="0" rightToLeft="1" view="pageBreakPreview" topLeftCell="A4" zoomScale="93" zoomScaleNormal="100" zoomScaleSheetLayoutView="93" workbookViewId="0">
      <selection activeCell="Q44" sqref="Q44"/>
    </sheetView>
  </sheetViews>
  <sheetFormatPr defaultRowHeight="12.75"/>
  <cols>
    <col min="1" max="1" width="19.7109375" style="35" bestFit="1" customWidth="1"/>
    <col min="2" max="2" width="1.28515625" style="35" customWidth="1"/>
    <col min="3" max="3" width="9.140625" style="35" bestFit="1" customWidth="1"/>
    <col min="4" max="4" width="1.28515625" style="35" customWidth="1"/>
    <col min="5" max="5" width="19.140625" style="35" bestFit="1" customWidth="1"/>
    <col min="6" max="6" width="1.28515625" style="35" customWidth="1"/>
    <col min="7" max="7" width="19.140625" style="35" bestFit="1" customWidth="1"/>
    <col min="8" max="8" width="1.28515625" style="35" customWidth="1"/>
    <col min="9" max="9" width="23.42578125" style="35" bestFit="1" customWidth="1"/>
    <col min="10" max="10" width="1.28515625" style="35" customWidth="1"/>
    <col min="11" max="11" width="10.85546875" style="35" bestFit="1" customWidth="1"/>
    <col min="12" max="12" width="1.28515625" style="35" customWidth="1"/>
    <col min="13" max="13" width="20.42578125" style="35" bestFit="1" customWidth="1"/>
    <col min="14" max="14" width="1.28515625" style="35" customWidth="1"/>
    <col min="15" max="15" width="20.140625" style="35" bestFit="1" customWidth="1"/>
    <col min="16" max="16" width="1.28515625" style="35" customWidth="1"/>
    <col min="17" max="17" width="22.7109375" style="35" customWidth="1"/>
    <col min="18" max="18" width="1.28515625" style="35" customWidth="1"/>
    <col min="19" max="19" width="0.28515625" style="35" customWidth="1"/>
    <col min="20" max="16384" width="9.140625" style="35"/>
  </cols>
  <sheetData>
    <row r="1" spans="1:18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21.75" customHeight="1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/>
    <row r="5" spans="1:18" ht="14.45" customHeight="1">
      <c r="A5" s="67" t="s">
        <v>52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5" customHeight="1">
      <c r="A6" s="59" t="s">
        <v>29</v>
      </c>
      <c r="C6" s="59" t="s">
        <v>37</v>
      </c>
      <c r="D6" s="59"/>
      <c r="E6" s="59"/>
      <c r="F6" s="59"/>
      <c r="G6" s="59"/>
      <c r="H6" s="59"/>
      <c r="I6" s="59"/>
      <c r="K6" s="59" t="s">
        <v>38</v>
      </c>
      <c r="L6" s="59"/>
      <c r="M6" s="59"/>
      <c r="N6" s="59"/>
      <c r="O6" s="59"/>
      <c r="P6" s="59"/>
      <c r="Q6" s="59"/>
      <c r="R6" s="59"/>
    </row>
    <row r="7" spans="1:18" ht="34.5" customHeight="1">
      <c r="A7" s="59"/>
      <c r="C7" s="9" t="s">
        <v>12</v>
      </c>
      <c r="D7" s="43"/>
      <c r="E7" s="9" t="s">
        <v>53</v>
      </c>
      <c r="F7" s="43"/>
      <c r="G7" s="9" t="s">
        <v>54</v>
      </c>
      <c r="H7" s="43"/>
      <c r="I7" s="9" t="s">
        <v>55</v>
      </c>
      <c r="K7" s="9" t="s">
        <v>12</v>
      </c>
      <c r="L7" s="43"/>
      <c r="M7" s="9" t="s">
        <v>53</v>
      </c>
      <c r="N7" s="43"/>
      <c r="O7" s="9" t="s">
        <v>54</v>
      </c>
      <c r="P7" s="43"/>
      <c r="Q7" s="72" t="s">
        <v>55</v>
      </c>
      <c r="R7" s="72"/>
    </row>
    <row r="8" spans="1:18" ht="30.75" customHeight="1">
      <c r="A8" s="5" t="s">
        <v>18</v>
      </c>
      <c r="C8" s="13">
        <f>-سهام!P9</f>
        <v>282107</v>
      </c>
      <c r="D8" s="44"/>
      <c r="E8" s="13">
        <f>سهام!R9</f>
        <v>6019024235533</v>
      </c>
      <c r="F8" s="44"/>
      <c r="G8" s="13">
        <v>3902404433678</v>
      </c>
      <c r="H8" s="44"/>
      <c r="I8" s="13">
        <v>2116619801855</v>
      </c>
      <c r="J8" s="44"/>
      <c r="K8" s="13">
        <v>1408531</v>
      </c>
      <c r="L8" s="44"/>
      <c r="M8" s="13">
        <v>26796295197386</v>
      </c>
      <c r="N8" s="44"/>
      <c r="O8" s="13">
        <v>18567106563871</v>
      </c>
      <c r="P8" s="44"/>
      <c r="Q8" s="13">
        <v>8229188633515</v>
      </c>
      <c r="R8" s="13"/>
    </row>
    <row r="9" spans="1:18" ht="30.75" customHeight="1">
      <c r="A9" s="6" t="s">
        <v>19</v>
      </c>
      <c r="C9" s="14">
        <f>-سهام!P10</f>
        <v>7000</v>
      </c>
      <c r="D9" s="44"/>
      <c r="E9" s="14">
        <f>سهام!R10</f>
        <v>36776893157</v>
      </c>
      <c r="F9" s="44"/>
      <c r="G9" s="14">
        <v>35575326579</v>
      </c>
      <c r="H9" s="44"/>
      <c r="I9" s="14">
        <v>1201566578</v>
      </c>
      <c r="J9" s="44"/>
      <c r="K9" s="14">
        <v>7000</v>
      </c>
      <c r="L9" s="44"/>
      <c r="M9" s="14">
        <v>36776893157</v>
      </c>
      <c r="N9" s="44"/>
      <c r="O9" s="14">
        <v>35575326579</v>
      </c>
      <c r="P9" s="44"/>
      <c r="Q9" s="14">
        <v>1201566578</v>
      </c>
      <c r="R9" s="14"/>
    </row>
    <row r="10" spans="1:18" ht="31.5" customHeight="1" thickBot="1">
      <c r="A10" s="7" t="s">
        <v>20</v>
      </c>
      <c r="C10" s="15"/>
      <c r="D10" s="44"/>
      <c r="E10" s="15">
        <f>SUM(E8:E9)</f>
        <v>6055801128690</v>
      </c>
      <c r="F10" s="44"/>
      <c r="G10" s="15">
        <f>SUM(G8:G9)</f>
        <v>3937979760257</v>
      </c>
      <c r="H10" s="44"/>
      <c r="I10" s="15">
        <f>SUM(I8:I9)</f>
        <v>2117821368433</v>
      </c>
      <c r="J10" s="44"/>
      <c r="K10" s="15"/>
      <c r="L10" s="44"/>
      <c r="M10" s="15">
        <v>26833072090543</v>
      </c>
      <c r="N10" s="44"/>
      <c r="O10" s="15">
        <v>18602681890450</v>
      </c>
      <c r="P10" s="44"/>
      <c r="Q10" s="71">
        <v>8230390200093</v>
      </c>
      <c r="R10" s="71"/>
    </row>
    <row r="14" spans="1:18">
      <c r="I14" s="37"/>
      <c r="Q14" s="37"/>
    </row>
    <row r="15" spans="1:18">
      <c r="I15" s="37"/>
      <c r="O15" s="39"/>
      <c r="Q15" s="37"/>
    </row>
    <row r="16" spans="1:18">
      <c r="G16" s="39"/>
      <c r="I16" s="37"/>
      <c r="Q16" s="37"/>
    </row>
    <row r="17" spans="9:17">
      <c r="I17" s="37"/>
    </row>
    <row r="18" spans="9:17">
      <c r="I18" s="37"/>
      <c r="Q18" s="37"/>
    </row>
    <row r="19" spans="9:17">
      <c r="I19" s="37"/>
    </row>
    <row r="20" spans="9:17">
      <c r="I20" s="37"/>
    </row>
    <row r="21" spans="9:17">
      <c r="I21" s="37"/>
    </row>
    <row r="22" spans="9:17">
      <c r="I22" s="37"/>
    </row>
    <row r="23" spans="9:17">
      <c r="I23" s="37"/>
    </row>
    <row r="24" spans="9:17">
      <c r="I24" s="37"/>
    </row>
    <row r="25" spans="9:17">
      <c r="I25" s="37"/>
    </row>
    <row r="26" spans="9:17">
      <c r="I26" s="37"/>
    </row>
  </sheetData>
  <mergeCells count="9"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حاصل از سرمایه گذاری در گ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حاصل از سرمایه گذاری در گ'!Print_Area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Fatemeh Aqaii</dc:creator>
  <dc:description/>
  <cp:lastModifiedBy>Fatemeh Aqaii</cp:lastModifiedBy>
  <dcterms:created xsi:type="dcterms:W3CDTF">2026-03-28T09:25:54Z</dcterms:created>
  <dcterms:modified xsi:type="dcterms:W3CDTF">2026-03-29T05:47:49Z</dcterms:modified>
</cp:coreProperties>
</file>