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گزارش پرتفو\بهمن\"/>
    </mc:Choice>
  </mc:AlternateContent>
  <xr:revisionPtr revIDLastSave="0" documentId="13_ncr:1_{FAD497CF-34D4-43E8-B2F9-E200596DEE7C}" xr6:coauthVersionLast="47" xr6:coauthVersionMax="47" xr10:uidLastSave="{00000000-0000-0000-0000-000000000000}"/>
  <bookViews>
    <workbookView xWindow="-120" yWindow="-120" windowWidth="29040" windowHeight="15840" tabRatio="978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حاصل از سرمایه گذاری در گ" sheetId="9" r:id="rId5"/>
    <sheet name="درآمد سپرده بانکی" sheetId="13" r:id="rId6"/>
    <sheet name="سایر درآمدها" sheetId="14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3">درآمد!$A$1:$K$11</definedName>
    <definedName name="_xlnm.Print_Area" localSheetId="4">'درآمد حاصل از سرمایه گذاری در گ'!$A$1:$X$10</definedName>
    <definedName name="_xlnm.Print_Area" localSheetId="5">'درآمد سپرده بانکی'!$A$1:$K$9</definedName>
    <definedName name="_xlnm.Print_Area" localSheetId="9">'درآمد ناشی از تغییر قیمت اوراق'!$A$1:$S$9</definedName>
    <definedName name="_xlnm.Print_Area" localSheetId="8">'درآمد ناشی از فروش'!$A$1:$S$9</definedName>
    <definedName name="_xlnm.Print_Area" localSheetId="6">'سایر درآمدها'!$A$1:$G$9</definedName>
    <definedName name="_xlnm.Print_Area" localSheetId="2">سپرده!$A$1:$M$10</definedName>
    <definedName name="_xlnm.Print_Area" localSheetId="1">سهام!$A$1:$AC$10</definedName>
    <definedName name="_xlnm.Print_Area" localSheetId="7">'سود سپرده بانکی'!$A$1:$N$11</definedName>
    <definedName name="_xlnm.Print_Area" localSheetId="0">'صورت وضعیت'!$A$1:$A$20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9" i="9" l="1"/>
  <c r="W10" i="9"/>
  <c r="Q9" i="21"/>
  <c r="O9" i="21"/>
  <c r="M9" i="21"/>
  <c r="T9" i="2"/>
  <c r="Q8" i="21"/>
  <c r="I8" i="21"/>
  <c r="Q8" i="19"/>
  <c r="I8" i="19"/>
  <c r="M9" i="19"/>
  <c r="E8" i="19"/>
  <c r="C8" i="19"/>
  <c r="M10" i="18"/>
  <c r="M9" i="18"/>
  <c r="M8" i="18"/>
  <c r="G10" i="18"/>
  <c r="G9" i="18"/>
  <c r="G8" i="18"/>
  <c r="J9" i="13"/>
  <c r="F9" i="13"/>
  <c r="J8" i="13"/>
  <c r="F8" i="13"/>
  <c r="V17" i="13"/>
  <c r="Q17" i="13"/>
  <c r="Q18" i="13" s="1"/>
  <c r="Q16" i="13"/>
  <c r="V18" i="13"/>
  <c r="H9" i="13"/>
  <c r="S9" i="9" a="1"/>
  <c r="S9" i="9" s="1"/>
  <c r="S10" i="9" s="1"/>
  <c r="J10" i="8"/>
  <c r="F10" i="8"/>
  <c r="F9" i="8"/>
  <c r="J9" i="8" s="1"/>
  <c r="L9" i="7"/>
  <c r="J9" i="7"/>
  <c r="J10" i="7" s="1"/>
  <c r="D10" i="7"/>
  <c r="AB9" i="2"/>
  <c r="AB10" i="2"/>
  <c r="Z10" i="2"/>
  <c r="X10" i="2"/>
  <c r="R10" i="2"/>
  <c r="P10" i="2"/>
  <c r="N10" i="2"/>
  <c r="L10" i="2"/>
  <c r="J10" i="2"/>
  <c r="H10" i="2"/>
  <c r="F10" i="7"/>
  <c r="H10" i="7"/>
  <c r="L10" i="7"/>
  <c r="N10" i="9"/>
  <c r="D10" i="9"/>
  <c r="D9" i="13"/>
  <c r="F9" i="14"/>
  <c r="D9" i="14"/>
  <c r="C11" i="18"/>
  <c r="E11" i="18"/>
  <c r="G11" i="18"/>
  <c r="I11" i="18"/>
  <c r="K11" i="18"/>
  <c r="M11" i="18"/>
  <c r="E9" i="19"/>
  <c r="G9" i="19"/>
  <c r="I9" i="19"/>
  <c r="H9" i="9" s="1"/>
  <c r="O9" i="19"/>
  <c r="Q9" i="19"/>
  <c r="E9" i="21"/>
  <c r="G9" i="21"/>
  <c r="I9" i="21"/>
  <c r="F9" i="9" s="1"/>
  <c r="F10" i="9" s="1"/>
  <c r="P9" i="9"/>
  <c r="Q10" i="9" s="1"/>
  <c r="U9" i="9" l="1"/>
  <c r="H10" i="9"/>
  <c r="J9" i="9"/>
  <c r="J10" i="9" s="1"/>
  <c r="F8" i="8" s="1"/>
  <c r="J8" i="8" s="1"/>
  <c r="J11" i="8" s="1"/>
  <c r="F11" i="8"/>
  <c r="L9" i="9" s="1"/>
  <c r="L10" i="9" s="1"/>
  <c r="U10" i="9" l="1"/>
  <c r="H9" i="8"/>
  <c r="H10" i="8"/>
  <c r="H8" i="8"/>
  <c r="H11" i="8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<sst xmlns="http://schemas.openxmlformats.org/spreadsheetml/2006/main" count="172" uniqueCount="73">
  <si>
    <t>صندوق سرمایه گذاری کالایی دیبای معیار</t>
  </si>
  <si>
    <t>صورت وضعیت پرتفوی</t>
  </si>
  <si>
    <t>برای ماه منتهی به 1404/11/30</t>
  </si>
  <si>
    <t>-1</t>
  </si>
  <si>
    <t>سرمایه گذاری ها</t>
  </si>
  <si>
    <t>-1-1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</si>
  <si>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</si>
  <si>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</si>
  <si>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</si>
  <si>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</si>
  <si>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</si>
  <si>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</si>
  <si>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</si>
  <si>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</si>
  <si>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</si>
  <si>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</si>
  <si>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</si>
  <si>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</si>
  <si>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شمش طلا GoldBar</t>
  </si>
  <si>
    <t>جمع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</si>
  <si>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</si>
  <si>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</si>
  <si>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</si>
  <si>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</si>
  <si>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</si>
  <si>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</si>
  <si>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</si>
  <si>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</si>
  <si>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</si>
  <si>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</si>
  <si>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</si>
  <si>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</si>
  <si>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1-2</t>
  </si>
  <si>
    <t>درآمد حاصل از سرمایه گذاری در سپرده بانکی و گواهی سپرده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</si>
  <si>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</si>
  <si>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</si>
  <si>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</si>
  <si>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</si>
  <si>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</si>
  <si>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</si>
  <si>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</si>
  <si>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</si>
  <si>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</si>
  <si>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</si>
  <si>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</si>
  <si>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</si>
  <si>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</si>
  <si>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</si>
  <si>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</si>
  <si>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</si>
  <si>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</si>
  <si>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</si>
  <si>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</si>
  <si>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</si>
  <si>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</si>
  <si>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</si>
  <si>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سرمایه گذاری درگواهی سپرده کالایی</t>
  </si>
  <si>
    <t>درآمد حاصل از سرمایه گذاری در گواهی سپرده کالایی</t>
  </si>
  <si>
    <r>
      <t>2</t>
    </r>
    <r>
      <rPr>
        <sz val="8"/>
        <color theme="0" tint="-0.249977111117893"/>
        <rFont val="B Nazanin"/>
        <charset val="178"/>
      </rPr>
      <t>_</t>
    </r>
    <r>
      <rPr>
        <sz val="12"/>
        <color rgb="FF000000"/>
        <rFont val="B Nazanin"/>
        <charset val="178"/>
      </rPr>
      <t>2</t>
    </r>
  </si>
  <si>
    <r>
      <t>3</t>
    </r>
    <r>
      <rPr>
        <sz val="8"/>
        <color theme="0" tint="-0.249977111117893"/>
        <rFont val="B Nazanin"/>
        <charset val="178"/>
      </rPr>
      <t>_</t>
    </r>
    <r>
      <rPr>
        <sz val="12"/>
        <color rgb="FF000000"/>
        <rFont val="B Nazanin"/>
        <charset val="178"/>
      </rPr>
      <t>2</t>
    </r>
  </si>
  <si>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</si>
  <si>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3</t>
    </r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</si>
  <si>
    <r>
      <t>_2</t>
    </r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1</t>
    </r>
  </si>
  <si>
    <t>سپرده بانکی</t>
  </si>
  <si>
    <t xml:space="preserve">طی ماه </t>
  </si>
  <si>
    <t xml:space="preserve">سپرده بانکی </t>
  </si>
  <si>
    <t>اول دوره</t>
  </si>
  <si>
    <t>انتهای دوره</t>
  </si>
  <si>
    <t>میانگین</t>
  </si>
  <si>
    <t>ملل</t>
  </si>
  <si>
    <t>ملت</t>
  </si>
  <si>
    <t>خاورمیانه</t>
  </si>
  <si>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1</t>
    </r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</si>
</sst>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00%"/>
    <numFmt numFmtId="166" formatCode="0.00000%"/>
    <numFmt numFmtId="167" formatCode="0.000000%"/>
  </numFmts>
  <fonts count="1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22"/>
      <color rgb="FF000000"/>
      <name val="B Nazanin"/>
      <charset val="178"/>
    </font>
    <font>
      <sz val="8"/>
      <color theme="0" tint="-0.249977111117893"/>
      <name val="B Nazanin"/>
      <charset val="178"/>
    </font>
    <font>
      <b/>
      <sz val="8"/>
      <color rgb="FF1E90FF"/>
      <name val="B Nazanin"/>
      <charset val="178"/>
    </font>
    <font>
      <sz val="10"/>
      <color rgb="FF000000"/>
      <name val="Arial"/>
      <family val="2"/>
    </font>
    <font>
      <sz val="10"/>
      <color theme="0" tint="-0.34998626667073579"/>
      <name val="Arial"/>
      <family val="2"/>
    </font>
    <font>
      <sz val="12"/>
      <color theme="0" tint="-0.34998626667073579"/>
      <name val="B Nazanin"/>
      <charset val="178"/>
    </font>
    <font>
      <sz val="13"/>
      <color rgb="FF000000"/>
      <name val="B Nazanin"/>
      <charset val="178"/>
    </font>
    <font>
      <b/>
      <sz val="13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82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vertical="center"/>
    </xf>
    <xf numFmtId="3" fontId="5" fillId="0" borderId="6" xfId="0" applyNumberFormat="1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16" fontId="5" fillId="0" borderId="0" xfId="0" applyNumberFormat="1" applyFont="1" applyFill="1" applyAlignment="1">
      <alignment horizontal="center" vertical="center"/>
    </xf>
    <xf numFmtId="3" fontId="0" fillId="0" borderId="0" xfId="0" applyNumberFormat="1" applyAlignment="1">
      <alignment horizontal="left"/>
    </xf>
    <xf numFmtId="164" fontId="5" fillId="0" borderId="4" xfId="1" applyNumberFormat="1" applyFont="1" applyFill="1" applyBorder="1" applyAlignment="1">
      <alignment horizontal="center" vertical="center"/>
    </xf>
    <xf numFmtId="164" fontId="5" fillId="0" borderId="6" xfId="1" applyNumberFormat="1" applyFont="1" applyFill="1" applyBorder="1" applyAlignment="1">
      <alignment horizontal="center" vertical="center"/>
    </xf>
    <xf numFmtId="10" fontId="5" fillId="0" borderId="6" xfId="1" applyNumberFormat="1" applyFont="1" applyFill="1" applyBorder="1" applyAlignment="1">
      <alignment horizontal="center" vertical="center"/>
    </xf>
    <xf numFmtId="9" fontId="5" fillId="0" borderId="4" xfId="1" applyNumberFormat="1" applyFont="1" applyFill="1" applyBorder="1" applyAlignment="1">
      <alignment horizontal="center" vertical="center"/>
    </xf>
    <xf numFmtId="9" fontId="5" fillId="0" borderId="6" xfId="1" applyNumberFormat="1" applyFont="1" applyFill="1" applyBorder="1" applyAlignment="1">
      <alignment horizontal="center" vertical="center"/>
    </xf>
    <xf numFmtId="10" fontId="5" fillId="0" borderId="2" xfId="1" applyNumberFormat="1" applyFont="1" applyFill="1" applyBorder="1" applyAlignment="1">
      <alignment horizontal="center" vertical="center"/>
    </xf>
    <xf numFmtId="165" fontId="5" fillId="0" borderId="2" xfId="1" applyNumberFormat="1" applyFont="1" applyFill="1" applyBorder="1" applyAlignment="1">
      <alignment horizontal="center" vertical="center"/>
    </xf>
    <xf numFmtId="165" fontId="5" fillId="0" borderId="6" xfId="1" applyNumberFormat="1" applyFont="1" applyFill="1" applyBorder="1" applyAlignment="1">
      <alignment horizontal="center" vertical="center"/>
    </xf>
    <xf numFmtId="10" fontId="5" fillId="0" borderId="5" xfId="1" applyNumberFormat="1" applyFont="1" applyFill="1" applyBorder="1" applyAlignment="1">
      <alignment horizontal="center" vertical="center"/>
    </xf>
    <xf numFmtId="166" fontId="5" fillId="0" borderId="0" xfId="1" applyNumberFormat="1" applyFont="1" applyFill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64" fontId="5" fillId="0" borderId="0" xfId="1" applyNumberFormat="1" applyFont="1" applyFill="1" applyBorder="1" applyAlignment="1">
      <alignment horizontal="center" vertical="center"/>
    </xf>
    <xf numFmtId="10" fontId="5" fillId="0" borderId="0" xfId="1" applyNumberFormat="1" applyFont="1" applyFill="1" applyBorder="1" applyAlignment="1">
      <alignment horizontal="center" vertical="center"/>
    </xf>
    <xf numFmtId="167" fontId="5" fillId="0" borderId="0" xfId="1" applyNumberFormat="1" applyFont="1" applyFill="1" applyBorder="1" applyAlignment="1">
      <alignment horizontal="center" vertical="center"/>
    </xf>
    <xf numFmtId="164" fontId="5" fillId="0" borderId="8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3" fontId="11" fillId="0" borderId="0" xfId="0" applyNumberFormat="1" applyFont="1" applyAlignment="1">
      <alignment horizontal="left"/>
    </xf>
    <xf numFmtId="0" fontId="0" fillId="0" borderId="0" xfId="0" applyBorder="1" applyAlignment="1">
      <alignment horizontal="left"/>
    </xf>
    <xf numFmtId="3" fontId="5" fillId="0" borderId="0" xfId="0" applyNumberFormat="1" applyFont="1" applyBorder="1" applyAlignment="1">
      <alignment horizontal="right" vertical="top"/>
    </xf>
    <xf numFmtId="3" fontId="0" fillId="0" borderId="0" xfId="0" applyNumberFormat="1" applyBorder="1" applyAlignment="1">
      <alignment horizontal="left"/>
    </xf>
    <xf numFmtId="3" fontId="12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3" fontId="0" fillId="0" borderId="0" xfId="0" applyNumberFormat="1" applyFill="1" applyAlignment="1">
      <alignment horizontal="left"/>
    </xf>
    <xf numFmtId="4" fontId="0" fillId="0" borderId="0" xfId="0" applyNumberFormat="1" applyFill="1" applyAlignment="1">
      <alignment horizontal="left"/>
    </xf>
    <xf numFmtId="0" fontId="13" fillId="0" borderId="0" xfId="0" applyFont="1" applyAlignment="1">
      <alignment horizontal="left"/>
    </xf>
    <xf numFmtId="0" fontId="14" fillId="0" borderId="3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/>
    </xf>
    <xf numFmtId="3" fontId="13" fillId="0" borderId="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13" fillId="0" borderId="2" xfId="1" applyNumberFormat="1" applyFont="1" applyFill="1" applyBorder="1" applyAlignment="1">
      <alignment horizontal="center" vertical="center"/>
    </xf>
    <xf numFmtId="3" fontId="13" fillId="0" borderId="6" xfId="0" applyNumberFormat="1" applyFont="1" applyFill="1" applyBorder="1" applyAlignment="1">
      <alignment horizontal="center" vertical="center"/>
    </xf>
    <xf numFmtId="164" fontId="13" fillId="0" borderId="6" xfId="1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top"/>
    </xf>
    <xf numFmtId="0" fontId="4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right" vertical="top"/>
    </xf>
    <xf numFmtId="0" fontId="14" fillId="0" borderId="6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289156</xdr:colOff>
      <xdr:row>0</xdr:row>
      <xdr:rowOff>154781</xdr:rowOff>
    </xdr:from>
    <xdr:to>
      <xdr:col>0</xdr:col>
      <xdr:colOff>6155531</xdr:colOff>
      <xdr:row>10</xdr:row>
      <xdr:rowOff>95250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0E9728D-5420-423D-8D7D-EBF63D790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55803844" y="154781"/>
          <a:ext cx="5866375" cy="471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  <pageSetUpPr fitToPage="1"/>
  </sheetPr>
  <dimension ref="A1:C17"/>
  <sheetViews>
    <sheetView showGridLines="0" rightToLeft="1" tabSelected="1" view="pageBreakPreview" zoomScale="80" zoomScaleNormal="100" zoomScaleSheetLayoutView="80" workbookViewId="0">
      <selection activeCell="G6" sqref="G6"/>
    </sheetView>
  </sheetViews>
  <sheetFormatPr defaultRowHeight="12.75" x14ac:dyDescent="0.2"/>
  <cols>
    <col min="1" max="1" width="104.5703125" customWidth="1"/>
    <col min="2" max="2" width="45.42578125" customWidth="1"/>
    <col min="3" max="3" width="76.5703125" customWidth="1"/>
  </cols>
  <sheetData>
    <row r="1" spans="1:3" ht="29.1" customHeight="1" x14ac:dyDescent="0.2">
      <c r="B1" s="8"/>
      <c r="C1" s="8"/>
    </row>
    <row r="2" spans="1:3" ht="21.75" customHeight="1" x14ac:dyDescent="0.2">
      <c r="B2" s="8"/>
      <c r="C2" s="8"/>
    </row>
    <row r="3" spans="1:3" ht="21.75" customHeight="1" x14ac:dyDescent="0.2">
      <c r="B3" s="8"/>
      <c r="C3" s="8"/>
    </row>
    <row r="4" spans="1:3" ht="7.35" customHeight="1" x14ac:dyDescent="0.2"/>
    <row r="5" spans="1:3" ht="123.6" customHeight="1" x14ac:dyDescent="0.2">
      <c r="B5" s="63"/>
    </row>
    <row r="6" spans="1:3" ht="123.6" customHeight="1" x14ac:dyDescent="0.2">
      <c r="B6" s="63"/>
    </row>
    <row r="15" spans="1:3" ht="36" x14ac:dyDescent="0.2">
      <c r="A15" s="9" t="s">
        <v>0</v>
      </c>
    </row>
    <row r="16" spans="1:3" ht="31.5" customHeight="1" x14ac:dyDescent="0.2">
      <c r="A16" s="9" t="s">
        <v>1</v>
      </c>
    </row>
    <row r="17" spans="1:1" ht="30.75" customHeight="1" x14ac:dyDescent="0.2">
      <c r="A17" s="9" t="s">
        <v>2</v>
      </c>
    </row>
  </sheetData>
  <mergeCells count="1">
    <mergeCell ref="B5:B6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 tint="0.79998168889431442"/>
    <pageSetUpPr fitToPage="1"/>
  </sheetPr>
  <dimension ref="A1:W23"/>
  <sheetViews>
    <sheetView showGridLines="0" rightToLeft="1" view="pageBreakPreview" zoomScale="118" zoomScaleNormal="100" zoomScaleSheetLayoutView="118" workbookViewId="0">
      <selection activeCell="I8" sqref="I8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21.5703125" customWidth="1"/>
    <col min="6" max="6" width="1.28515625" customWidth="1"/>
    <col min="7" max="7" width="19" bestFit="1" customWidth="1"/>
    <col min="8" max="8" width="1.28515625" customWidth="1"/>
    <col min="9" max="9" width="26.5703125" customWidth="1"/>
    <col min="10" max="10" width="1.28515625" customWidth="1"/>
    <col min="11" max="11" width="12.42578125" customWidth="1"/>
    <col min="12" max="12" width="1.28515625" customWidth="1"/>
    <col min="13" max="13" width="19.7109375" customWidth="1"/>
    <col min="14" max="14" width="1.28515625" customWidth="1"/>
    <col min="15" max="15" width="18.7109375" bestFit="1" customWidth="1"/>
    <col min="16" max="16" width="1.28515625" customWidth="1"/>
    <col min="17" max="17" width="18.85546875" bestFit="1" customWidth="1"/>
    <col min="18" max="18" width="4.7109375" style="42" customWidth="1"/>
    <col min="19" max="19" width="0.28515625" customWidth="1"/>
  </cols>
  <sheetData>
    <row r="1" spans="1:23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23" ht="21.75" customHeight="1" x14ac:dyDescent="0.2">
      <c r="A2" s="70" t="s">
        <v>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23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23" ht="14.45" customHeight="1" x14ac:dyDescent="0.2"/>
    <row r="5" spans="1:23" ht="29.25" customHeight="1" x14ac:dyDescent="0.2">
      <c r="A5" s="71" t="s">
        <v>54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</row>
    <row r="6" spans="1:23" ht="19.5" customHeight="1" x14ac:dyDescent="0.2">
      <c r="A6" s="64" t="s">
        <v>28</v>
      </c>
      <c r="C6" s="64" t="s">
        <v>35</v>
      </c>
      <c r="D6" s="64"/>
      <c r="E6" s="64"/>
      <c r="F6" s="64"/>
      <c r="G6" s="64"/>
      <c r="H6" s="64"/>
      <c r="I6" s="64"/>
      <c r="K6" s="81" t="s">
        <v>36</v>
      </c>
      <c r="L6" s="81"/>
      <c r="M6" s="81"/>
      <c r="N6" s="81"/>
      <c r="O6" s="81"/>
      <c r="P6" s="81"/>
      <c r="Q6" s="81"/>
      <c r="R6" s="62"/>
    </row>
    <row r="7" spans="1:23" ht="42" customHeight="1" x14ac:dyDescent="0.2">
      <c r="A7" s="64"/>
      <c r="C7" s="7" t="s">
        <v>12</v>
      </c>
      <c r="D7" s="3"/>
      <c r="E7" s="7" t="s">
        <v>14</v>
      </c>
      <c r="F7" s="3"/>
      <c r="G7" s="7" t="s">
        <v>52</v>
      </c>
      <c r="H7" s="3"/>
      <c r="I7" s="7" t="s">
        <v>55</v>
      </c>
      <c r="K7" s="7" t="s">
        <v>12</v>
      </c>
      <c r="L7" s="3"/>
      <c r="M7" s="7" t="s">
        <v>14</v>
      </c>
      <c r="N7" s="3"/>
      <c r="O7" s="7" t="s">
        <v>52</v>
      </c>
      <c r="P7" s="3"/>
      <c r="Q7" s="58" t="s">
        <v>55</v>
      </c>
      <c r="R7" s="59"/>
    </row>
    <row r="8" spans="1:23" ht="21.75" customHeight="1" x14ac:dyDescent="0.2">
      <c r="A8" s="13" t="s">
        <v>18</v>
      </c>
      <c r="B8" s="10"/>
      <c r="C8" s="11">
        <v>1770913</v>
      </c>
      <c r="D8" s="10"/>
      <c r="E8" s="11">
        <v>44164414891373</v>
      </c>
      <c r="F8" s="10"/>
      <c r="G8" s="11">
        <v>37229980058750</v>
      </c>
      <c r="H8" s="10"/>
      <c r="I8" s="11">
        <f>E8-G8</f>
        <v>6934434832623</v>
      </c>
      <c r="J8" s="10"/>
      <c r="K8" s="11">
        <v>1770913</v>
      </c>
      <c r="L8" s="10"/>
      <c r="M8" s="11">
        <v>44164414891373</v>
      </c>
      <c r="N8" s="10"/>
      <c r="O8" s="11">
        <v>24123141168006</v>
      </c>
      <c r="P8" s="10"/>
      <c r="Q8" s="14">
        <f>M8-O8</f>
        <v>20041273723367</v>
      </c>
      <c r="R8" s="60"/>
    </row>
    <row r="9" spans="1:23" ht="21.75" customHeight="1" thickBot="1" x14ac:dyDescent="0.25">
      <c r="A9" s="6" t="s">
        <v>19</v>
      </c>
      <c r="B9" s="10"/>
      <c r="C9" s="12"/>
      <c r="D9" s="10"/>
      <c r="E9" s="12">
        <f>SUM(E8)</f>
        <v>44164414891373</v>
      </c>
      <c r="F9" s="10"/>
      <c r="G9" s="12">
        <f>SUM(G8)</f>
        <v>37229980058750</v>
      </c>
      <c r="H9" s="10"/>
      <c r="I9" s="12">
        <f>SUM(I8)</f>
        <v>6934434832623</v>
      </c>
      <c r="J9" s="10"/>
      <c r="K9" s="12"/>
      <c r="L9" s="10"/>
      <c r="M9" s="12">
        <f>SUM(M8)</f>
        <v>44164414891373</v>
      </c>
      <c r="N9" s="10"/>
      <c r="O9" s="12">
        <f>SUM(O8)</f>
        <v>24123141168006</v>
      </c>
      <c r="P9" s="10"/>
      <c r="Q9" s="15">
        <f>SUM(Q8)</f>
        <v>20041273723367</v>
      </c>
      <c r="R9" s="60"/>
    </row>
    <row r="10" spans="1:23" ht="13.5" thickTop="1" x14ac:dyDescent="0.2"/>
    <row r="11" spans="1:23" x14ac:dyDescent="0.2"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61"/>
      <c r="S11" s="47"/>
      <c r="T11" s="47"/>
      <c r="U11" s="47"/>
      <c r="V11" s="47"/>
      <c r="W11" s="47"/>
    </row>
    <row r="12" spans="1:23" x14ac:dyDescent="0.2"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61"/>
      <c r="S12" s="47"/>
      <c r="T12" s="47"/>
      <c r="U12" s="47"/>
      <c r="V12" s="47"/>
      <c r="W12" s="47"/>
    </row>
    <row r="13" spans="1:23" x14ac:dyDescent="0.2">
      <c r="E13" s="47"/>
      <c r="F13" s="47"/>
      <c r="G13" s="47"/>
      <c r="H13" s="47"/>
      <c r="I13" s="48"/>
      <c r="J13" s="47"/>
      <c r="K13" s="47"/>
      <c r="L13" s="47"/>
      <c r="M13" s="47"/>
      <c r="N13" s="47"/>
      <c r="O13" s="47"/>
      <c r="P13" s="47"/>
      <c r="Q13" s="47"/>
      <c r="R13" s="61"/>
      <c r="S13" s="47"/>
      <c r="T13" s="47"/>
      <c r="U13" s="47"/>
      <c r="V13" s="47"/>
      <c r="W13" s="47"/>
    </row>
    <row r="14" spans="1:23" x14ac:dyDescent="0.2">
      <c r="E14" s="47"/>
      <c r="F14" s="47"/>
      <c r="G14" s="47"/>
      <c r="H14" s="47"/>
      <c r="I14" s="47"/>
      <c r="J14" s="47"/>
      <c r="K14" s="48"/>
      <c r="L14" s="47"/>
      <c r="M14" s="47"/>
      <c r="N14" s="47"/>
      <c r="O14" s="47"/>
      <c r="P14" s="47"/>
      <c r="Q14" s="49"/>
      <c r="R14" s="61"/>
      <c r="S14" s="47"/>
      <c r="T14" s="47"/>
      <c r="U14" s="47"/>
      <c r="V14" s="47"/>
      <c r="W14" s="47"/>
    </row>
    <row r="15" spans="1:23" x14ac:dyDescent="0.2">
      <c r="E15" s="48"/>
      <c r="F15" s="47"/>
      <c r="G15" s="47"/>
      <c r="H15" s="47"/>
      <c r="I15" s="48"/>
      <c r="J15" s="47"/>
      <c r="K15" s="47"/>
      <c r="L15" s="47"/>
      <c r="M15" s="47"/>
      <c r="N15" s="47"/>
      <c r="O15" s="47"/>
      <c r="P15" s="47"/>
      <c r="Q15" s="48"/>
      <c r="R15" s="61"/>
      <c r="S15" s="47"/>
      <c r="T15" s="47"/>
      <c r="U15" s="47"/>
      <c r="V15" s="47"/>
      <c r="W15" s="47"/>
    </row>
    <row r="16" spans="1:23" x14ac:dyDescent="0.2">
      <c r="E16" s="48"/>
      <c r="F16" s="47"/>
      <c r="G16" s="47"/>
      <c r="H16" s="47"/>
      <c r="I16" s="47"/>
      <c r="J16" s="47"/>
      <c r="K16" s="48"/>
      <c r="L16" s="47"/>
      <c r="M16" s="47"/>
      <c r="N16" s="47"/>
      <c r="O16" s="47"/>
      <c r="P16" s="47"/>
      <c r="Q16" s="47"/>
      <c r="R16" s="61"/>
      <c r="S16" s="47"/>
      <c r="T16" s="47"/>
      <c r="U16" s="47"/>
      <c r="V16" s="47"/>
      <c r="W16" s="47"/>
    </row>
    <row r="17" spans="5:23" x14ac:dyDescent="0.2">
      <c r="E17" s="48"/>
      <c r="F17" s="47"/>
      <c r="G17" s="47"/>
      <c r="H17" s="47"/>
      <c r="I17" s="48"/>
      <c r="J17" s="47"/>
      <c r="K17" s="48"/>
      <c r="L17" s="47"/>
      <c r="M17" s="47"/>
      <c r="N17" s="47"/>
      <c r="O17" s="47"/>
      <c r="P17" s="47"/>
      <c r="Q17" s="47"/>
      <c r="R17" s="61"/>
      <c r="S17" s="47"/>
      <c r="T17" s="47"/>
      <c r="U17" s="47"/>
      <c r="V17" s="47"/>
      <c r="W17" s="47"/>
    </row>
    <row r="18" spans="5:23" x14ac:dyDescent="0.2">
      <c r="E18" s="48"/>
      <c r="F18" s="47"/>
      <c r="G18" s="47"/>
      <c r="H18" s="47"/>
      <c r="I18" s="48"/>
      <c r="J18" s="47"/>
      <c r="K18" s="47"/>
      <c r="L18" s="47"/>
      <c r="M18" s="47"/>
      <c r="N18" s="47"/>
      <c r="O18" s="47"/>
      <c r="P18" s="47"/>
      <c r="Q18" s="48"/>
      <c r="R18" s="61"/>
      <c r="S18" s="47"/>
      <c r="T18" s="47"/>
      <c r="U18" s="47"/>
      <c r="V18" s="47"/>
      <c r="W18" s="47"/>
    </row>
    <row r="19" spans="5:23" x14ac:dyDescent="0.2">
      <c r="E19" s="48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8"/>
      <c r="R19" s="61"/>
      <c r="S19" s="47"/>
      <c r="T19" s="47"/>
      <c r="U19" s="47"/>
      <c r="V19" s="47"/>
      <c r="W19" s="47"/>
    </row>
    <row r="20" spans="5:23" x14ac:dyDescent="0.2">
      <c r="E20" s="48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61"/>
      <c r="S20" s="47"/>
      <c r="T20" s="47"/>
      <c r="U20" s="47"/>
      <c r="V20" s="47"/>
      <c r="W20" s="47"/>
    </row>
    <row r="21" spans="5:23" x14ac:dyDescent="0.2"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61"/>
      <c r="S21" s="47"/>
      <c r="T21" s="47"/>
      <c r="U21" s="47"/>
      <c r="V21" s="47"/>
      <c r="W21" s="47"/>
    </row>
    <row r="22" spans="5:23" x14ac:dyDescent="0.2"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61"/>
      <c r="S22" s="47"/>
      <c r="T22" s="47"/>
      <c r="U22" s="47"/>
      <c r="V22" s="47"/>
      <c r="W22" s="47"/>
    </row>
    <row r="23" spans="5:23" x14ac:dyDescent="0.2"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61"/>
      <c r="S23" s="47"/>
      <c r="T23" s="47"/>
      <c r="U23" s="47"/>
      <c r="V23" s="47"/>
      <c r="W23" s="47"/>
    </row>
  </sheetData>
  <mergeCells count="7">
    <mergeCell ref="A1:Q1"/>
    <mergeCell ref="A2:R2"/>
    <mergeCell ref="A3:R3"/>
    <mergeCell ref="A5:R5"/>
    <mergeCell ref="A6:A7"/>
    <mergeCell ref="C6:I6"/>
    <mergeCell ref="K6:Q6"/>
  </mergeCells>
  <pageMargins left="0.39" right="0.39" top="0.39" bottom="0.39" header="0" footer="0"/>
  <pageSetup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A1:AD14"/>
  <sheetViews>
    <sheetView showGridLines="0" rightToLeft="1" view="pageBreakPreview" zoomScale="106" zoomScaleNormal="100" zoomScaleSheetLayoutView="106" workbookViewId="0">
      <selection sqref="A1:AB1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9.85546875" bestFit="1" customWidth="1"/>
    <col min="7" max="7" width="1.28515625" customWidth="1"/>
    <col min="8" max="8" width="18.7109375" bestFit="1" customWidth="1"/>
    <col min="9" max="9" width="1.28515625" customWidth="1"/>
    <col min="10" max="10" width="18.5703125" bestFit="1" customWidth="1"/>
    <col min="11" max="11" width="1.28515625" customWidth="1"/>
    <col min="12" max="12" width="7" bestFit="1" customWidth="1"/>
    <col min="13" max="13" width="1.28515625" customWidth="1"/>
    <col min="14" max="14" width="17.7109375" bestFit="1" customWidth="1"/>
    <col min="15" max="15" width="1.28515625" customWidth="1"/>
    <col min="16" max="16" width="9.140625" bestFit="1" customWidth="1"/>
    <col min="17" max="17" width="1.28515625" customWidth="1"/>
    <col min="18" max="18" width="17.5703125" bestFit="1" customWidth="1"/>
    <col min="19" max="19" width="1.28515625" customWidth="1"/>
    <col min="20" max="20" width="9.85546875" bestFit="1" customWidth="1"/>
    <col min="21" max="21" width="1.28515625" customWidth="1"/>
    <col min="22" max="22" width="16.140625" bestFit="1" customWidth="1"/>
    <col min="23" max="23" width="1.28515625" customWidth="1"/>
    <col min="24" max="24" width="18.85546875" bestFit="1" customWidth="1"/>
    <col min="25" max="25" width="1.28515625" customWidth="1"/>
    <col min="26" max="26" width="18.85546875" bestFit="1" customWidth="1"/>
    <col min="27" max="27" width="1.28515625" customWidth="1"/>
    <col min="28" max="28" width="18.28515625" bestFit="1" customWidth="1"/>
    <col min="29" max="29" width="0.28515625" customWidth="1"/>
    <col min="30" max="30" width="21.5703125" bestFit="1" customWidth="1"/>
  </cols>
  <sheetData>
    <row r="1" spans="1:30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</row>
    <row r="2" spans="1:30" ht="27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</row>
    <row r="3" spans="1:30" ht="25.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</row>
    <row r="4" spans="1:30" ht="28.5" customHeight="1" x14ac:dyDescent="0.2">
      <c r="A4" s="1" t="s">
        <v>3</v>
      </c>
      <c r="B4" s="71" t="s">
        <v>4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</row>
    <row r="5" spans="1:30" ht="33" customHeight="1" x14ac:dyDescent="0.2">
      <c r="A5" s="71" t="s">
        <v>5</v>
      </c>
      <c r="B5" s="71"/>
      <c r="C5" s="71" t="s">
        <v>56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</row>
    <row r="6" spans="1:30" ht="19.5" customHeight="1" x14ac:dyDescent="0.2">
      <c r="F6" s="64" t="s">
        <v>6</v>
      </c>
      <c r="G6" s="64"/>
      <c r="H6" s="64"/>
      <c r="I6" s="64"/>
      <c r="J6" s="64"/>
      <c r="L6" s="64" t="s">
        <v>7</v>
      </c>
      <c r="M6" s="64"/>
      <c r="N6" s="64"/>
      <c r="O6" s="64"/>
      <c r="P6" s="64"/>
      <c r="Q6" s="64"/>
      <c r="R6" s="64"/>
      <c r="T6" s="64" t="s">
        <v>8</v>
      </c>
      <c r="U6" s="64"/>
      <c r="V6" s="64"/>
      <c r="W6" s="64"/>
      <c r="X6" s="64"/>
      <c r="Y6" s="64"/>
      <c r="Z6" s="64"/>
      <c r="AA6" s="64"/>
      <c r="AB6" s="64"/>
    </row>
    <row r="7" spans="1:30" ht="17.25" customHeight="1" x14ac:dyDescent="0.2">
      <c r="F7" s="3"/>
      <c r="G7" s="3"/>
      <c r="H7" s="3"/>
      <c r="I7" s="3"/>
      <c r="J7" s="3"/>
      <c r="L7" s="69" t="s">
        <v>9</v>
      </c>
      <c r="M7" s="69"/>
      <c r="N7" s="69"/>
      <c r="O7" s="3"/>
      <c r="P7" s="69" t="s">
        <v>10</v>
      </c>
      <c r="Q7" s="69"/>
      <c r="R7" s="69"/>
      <c r="T7" s="3"/>
      <c r="U7" s="3"/>
      <c r="V7" s="3"/>
      <c r="W7" s="3"/>
      <c r="X7" s="3"/>
      <c r="Y7" s="3"/>
      <c r="Z7" s="3"/>
      <c r="AA7" s="3"/>
      <c r="AB7" s="3"/>
    </row>
    <row r="8" spans="1:30" ht="26.25" customHeight="1" x14ac:dyDescent="0.2">
      <c r="A8" s="64" t="s">
        <v>11</v>
      </c>
      <c r="B8" s="64"/>
      <c r="C8" s="64"/>
      <c r="E8" s="64" t="s">
        <v>12</v>
      </c>
      <c r="F8" s="64"/>
      <c r="H8" s="2" t="s">
        <v>13</v>
      </c>
      <c r="J8" s="2" t="s">
        <v>14</v>
      </c>
      <c r="L8" s="4" t="s">
        <v>12</v>
      </c>
      <c r="M8" s="3"/>
      <c r="N8" s="4" t="s">
        <v>13</v>
      </c>
      <c r="P8" s="4" t="s">
        <v>12</v>
      </c>
      <c r="Q8" s="3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2" t="s">
        <v>17</v>
      </c>
    </row>
    <row r="9" spans="1:30" ht="25.5" customHeight="1" x14ac:dyDescent="0.2">
      <c r="A9" s="65" t="s">
        <v>18</v>
      </c>
      <c r="B9" s="65"/>
      <c r="C9" s="65"/>
      <c r="D9" s="5"/>
      <c r="E9" s="66">
        <v>1843958</v>
      </c>
      <c r="F9" s="67"/>
      <c r="G9" s="10"/>
      <c r="H9" s="11">
        <v>18464026348000</v>
      </c>
      <c r="I9" s="10"/>
      <c r="J9" s="11">
        <v>37526463016320</v>
      </c>
      <c r="K9" s="10"/>
      <c r="L9" s="11">
        <v>64095</v>
      </c>
      <c r="M9" s="10"/>
      <c r="N9" s="11">
        <v>1555873417671</v>
      </c>
      <c r="O9" s="10"/>
      <c r="P9" s="11">
        <v>-137140</v>
      </c>
      <c r="Q9" s="10"/>
      <c r="R9" s="11">
        <v>3373889467267</v>
      </c>
      <c r="S9" s="10"/>
      <c r="T9" s="11">
        <f>E9+L9+P9</f>
        <v>1770913</v>
      </c>
      <c r="U9" s="10"/>
      <c r="V9" s="11">
        <v>24998780</v>
      </c>
      <c r="W9" s="10"/>
      <c r="X9" s="11">
        <v>18599748829196</v>
      </c>
      <c r="Y9" s="10"/>
      <c r="Z9" s="11">
        <v>44164414891373.297</v>
      </c>
      <c r="AA9" s="10"/>
      <c r="AB9" s="28">
        <f>Z9/AD14</f>
        <v>0.98727826811520547</v>
      </c>
    </row>
    <row r="10" spans="1:30" ht="21.75" customHeight="1" x14ac:dyDescent="0.2">
      <c r="A10" s="68" t="s">
        <v>19</v>
      </c>
      <c r="B10" s="68"/>
      <c r="C10" s="68"/>
      <c r="D10" s="68"/>
      <c r="E10" s="10"/>
      <c r="F10" s="12"/>
      <c r="G10" s="10"/>
      <c r="H10" s="12">
        <f>SUM(H9)</f>
        <v>18464026348000</v>
      </c>
      <c r="I10" s="10"/>
      <c r="J10" s="12">
        <f>SUM(J9)</f>
        <v>37526463016320</v>
      </c>
      <c r="K10" s="10"/>
      <c r="L10" s="12">
        <f>SUM(L9)</f>
        <v>64095</v>
      </c>
      <c r="M10" s="10"/>
      <c r="N10" s="12">
        <f>SUM(N9)</f>
        <v>1555873417671</v>
      </c>
      <c r="O10" s="10"/>
      <c r="P10" s="12">
        <f>SUM(P9)</f>
        <v>-137140</v>
      </c>
      <c r="Q10" s="10"/>
      <c r="R10" s="12">
        <f>SUM(R9)</f>
        <v>3373889467267</v>
      </c>
      <c r="S10" s="10"/>
      <c r="T10" s="12"/>
      <c r="U10" s="10"/>
      <c r="V10" s="12"/>
      <c r="W10" s="10"/>
      <c r="X10" s="12">
        <f>SUM(X9)</f>
        <v>18599748829196</v>
      </c>
      <c r="Y10" s="10"/>
      <c r="Z10" s="12">
        <f>SUM(Z9)</f>
        <v>44164414891373.297</v>
      </c>
      <c r="AA10" s="10"/>
      <c r="AB10" s="29">
        <f>SUM(AB9)</f>
        <v>0.98727826811520547</v>
      </c>
    </row>
    <row r="14" spans="1:30" ht="18.75" x14ac:dyDescent="0.2">
      <c r="AD14" s="45">
        <v>44733502516658</v>
      </c>
    </row>
  </sheetData>
  <mergeCells count="1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D10"/>
  </mergeCells>
  <pageMargins left="0.39" right="0.39" top="0.39" bottom="0.39" header="0" footer="0"/>
  <pageSetup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79998168889431442"/>
    <pageSetUpPr fitToPage="1"/>
  </sheetPr>
  <dimension ref="A1:L10"/>
  <sheetViews>
    <sheetView showGridLines="0" rightToLeft="1" view="pageBreakPreview" zoomScale="98" zoomScaleNormal="100" zoomScaleSheetLayoutView="98" workbookViewId="0">
      <selection activeCell="H22" sqref="H22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7.85546875" bestFit="1" customWidth="1"/>
    <col min="7" max="7" width="1.28515625" customWidth="1"/>
    <col min="8" max="8" width="17.570312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2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2" ht="14.45" customHeight="1" x14ac:dyDescent="0.2"/>
    <row r="5" spans="1:12" ht="23.25" customHeight="1" x14ac:dyDescent="0.2">
      <c r="A5" s="1" t="s">
        <v>62</v>
      </c>
      <c r="B5" s="71" t="s">
        <v>20</v>
      </c>
      <c r="C5" s="71"/>
      <c r="D5" s="71"/>
      <c r="E5" s="71"/>
      <c r="F5" s="71"/>
      <c r="G5" s="71"/>
      <c r="H5" s="71"/>
      <c r="I5" s="71"/>
      <c r="J5" s="71"/>
      <c r="K5" s="71"/>
      <c r="L5" s="71"/>
    </row>
    <row r="6" spans="1:12" ht="17.25" customHeight="1" x14ac:dyDescent="0.2">
      <c r="D6" s="2" t="s">
        <v>6</v>
      </c>
      <c r="F6" s="64" t="s">
        <v>7</v>
      </c>
      <c r="G6" s="64"/>
      <c r="H6" s="64"/>
      <c r="J6" s="2" t="s">
        <v>8</v>
      </c>
    </row>
    <row r="7" spans="1:12" ht="14.45" customHeight="1" x14ac:dyDescent="0.2">
      <c r="D7" s="3"/>
      <c r="F7" s="3"/>
      <c r="G7" s="3"/>
      <c r="H7" s="3"/>
      <c r="J7" s="3"/>
    </row>
    <row r="8" spans="1:12" ht="18" customHeight="1" x14ac:dyDescent="0.2">
      <c r="A8" s="64" t="s">
        <v>21</v>
      </c>
      <c r="B8" s="64"/>
      <c r="D8" s="2" t="s">
        <v>22</v>
      </c>
      <c r="F8" s="2" t="s">
        <v>23</v>
      </c>
      <c r="H8" s="2" t="s">
        <v>24</v>
      </c>
      <c r="J8" s="2" t="s">
        <v>22</v>
      </c>
      <c r="L8" s="2" t="s">
        <v>17</v>
      </c>
    </row>
    <row r="9" spans="1:12" ht="21.75" customHeight="1" x14ac:dyDescent="0.2">
      <c r="A9" s="72" t="s">
        <v>63</v>
      </c>
      <c r="B9" s="72"/>
      <c r="D9" s="18">
        <v>405454383</v>
      </c>
      <c r="E9" s="10"/>
      <c r="F9" s="18">
        <v>1927539896404</v>
      </c>
      <c r="G9" s="10"/>
      <c r="H9" s="18">
        <v>1927170773676</v>
      </c>
      <c r="I9" s="10"/>
      <c r="J9" s="18">
        <f>D9+F9-H9</f>
        <v>774577111</v>
      </c>
      <c r="K9" s="10"/>
      <c r="L9" s="31">
        <f>J9/سهام!AD14</f>
        <v>1.7315369184685697E-5</v>
      </c>
    </row>
    <row r="10" spans="1:12" ht="21.75" customHeight="1" thickBot="1" x14ac:dyDescent="0.25">
      <c r="A10" s="68" t="s">
        <v>19</v>
      </c>
      <c r="B10" s="68"/>
      <c r="D10" s="12">
        <f>SUM(D9:D9)</f>
        <v>405454383</v>
      </c>
      <c r="E10" s="10"/>
      <c r="F10" s="12">
        <f>SUM(F9:F9)</f>
        <v>1927539896404</v>
      </c>
      <c r="G10" s="10"/>
      <c r="H10" s="12">
        <f>SUM(H9:H9)</f>
        <v>1927170773676</v>
      </c>
      <c r="I10" s="10"/>
      <c r="J10" s="12">
        <f>SUM(J9:J9)</f>
        <v>774577111</v>
      </c>
      <c r="K10" s="10"/>
      <c r="L10" s="32">
        <f>SUM(L9:L9)</f>
        <v>1.7315369184685697E-5</v>
      </c>
    </row>
  </sheetData>
  <mergeCells count="8"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79998168889431442"/>
    <pageSetUpPr fitToPage="1"/>
  </sheetPr>
  <dimension ref="A1:J11"/>
  <sheetViews>
    <sheetView showGridLines="0" rightToLeft="1" view="pageBreakPreview" zoomScale="98" zoomScaleNormal="100" zoomScaleSheetLayoutView="98" workbookViewId="0">
      <selection activeCell="A7" sqref="A7:XFD7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21.75" customHeight="1" x14ac:dyDescent="0.2">
      <c r="A2" s="70" t="s">
        <v>25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</row>
    <row r="4" spans="1:10" ht="14.45" customHeight="1" x14ac:dyDescent="0.2"/>
    <row r="5" spans="1:10" ht="29.1" customHeight="1" x14ac:dyDescent="0.2">
      <c r="A5" s="1" t="s">
        <v>26</v>
      </c>
      <c r="B5" s="71" t="s">
        <v>27</v>
      </c>
      <c r="C5" s="71"/>
      <c r="D5" s="71"/>
      <c r="E5" s="71"/>
      <c r="F5" s="71"/>
      <c r="G5" s="71"/>
      <c r="H5" s="71"/>
      <c r="I5" s="71"/>
      <c r="J5" s="71"/>
    </row>
    <row r="6" spans="1:10" ht="14.45" customHeight="1" x14ac:dyDescent="0.2"/>
    <row r="7" spans="1:10" ht="18.75" customHeight="1" x14ac:dyDescent="0.2">
      <c r="A7" s="64" t="s">
        <v>28</v>
      </c>
      <c r="B7" s="64"/>
      <c r="D7" s="2" t="s">
        <v>29</v>
      </c>
      <c r="F7" s="2" t="s">
        <v>22</v>
      </c>
      <c r="H7" s="2" t="s">
        <v>30</v>
      </c>
      <c r="J7" s="35" t="s">
        <v>31</v>
      </c>
    </row>
    <row r="8" spans="1:10" ht="21.75" customHeight="1" x14ac:dyDescent="0.2">
      <c r="A8" s="72" t="s">
        <v>57</v>
      </c>
      <c r="B8" s="72"/>
      <c r="C8" s="10"/>
      <c r="D8" s="17" t="s">
        <v>32</v>
      </c>
      <c r="E8" s="10"/>
      <c r="F8" s="18">
        <f>'درآمد حاصل از سرمایه گذاری در گ'!J10</f>
        <v>8455967924649</v>
      </c>
      <c r="G8" s="10"/>
      <c r="H8" s="30">
        <f>F8/F11</f>
        <v>0.99966589156178021</v>
      </c>
      <c r="I8" s="10"/>
      <c r="J8" s="36">
        <f>F8/سهام!$AD$14</f>
        <v>0.18902986461880869</v>
      </c>
    </row>
    <row r="9" spans="1:10" ht="21.75" customHeight="1" x14ac:dyDescent="0.2">
      <c r="A9" s="73" t="s">
        <v>33</v>
      </c>
      <c r="B9" s="73"/>
      <c r="C9" s="10"/>
      <c r="D9" s="23" t="s">
        <v>58</v>
      </c>
      <c r="E9" s="10"/>
      <c r="F9" s="20">
        <f>'درآمد سپرده بانکی'!D9</f>
        <v>1661776</v>
      </c>
      <c r="G9" s="10"/>
      <c r="H9" s="34">
        <f>F9/F11</f>
        <v>1.9645542667842189E-7</v>
      </c>
      <c r="I9" s="10"/>
      <c r="J9" s="38">
        <f>F9/سهام!$AD$14</f>
        <v>3.7148354287285746E-8</v>
      </c>
    </row>
    <row r="10" spans="1:10" ht="21.75" customHeight="1" x14ac:dyDescent="0.2">
      <c r="A10" s="74" t="s">
        <v>34</v>
      </c>
      <c r="B10" s="74"/>
      <c r="C10" s="10"/>
      <c r="D10" s="21" t="s">
        <v>59</v>
      </c>
      <c r="E10" s="10"/>
      <c r="F10" s="22">
        <f>'سایر درآمدها'!D9</f>
        <v>2824492703</v>
      </c>
      <c r="G10" s="10"/>
      <c r="H10" s="33">
        <f>F10/F11</f>
        <v>3.3391198279308053E-4</v>
      </c>
      <c r="I10" s="10"/>
      <c r="J10" s="37">
        <f>F10/سهام!$AD$14</f>
        <v>6.3140432653316313E-5</v>
      </c>
    </row>
    <row r="11" spans="1:10" ht="21.75" customHeight="1" x14ac:dyDescent="0.2">
      <c r="A11" s="68" t="s">
        <v>19</v>
      </c>
      <c r="B11" s="68"/>
      <c r="C11" s="10"/>
      <c r="D11" s="12"/>
      <c r="E11" s="10"/>
      <c r="F11" s="12">
        <f>SUM(F8:F10)</f>
        <v>8458794079128</v>
      </c>
      <c r="G11" s="10"/>
      <c r="H11" s="27">
        <f>SUM(H8:H10)</f>
        <v>1</v>
      </c>
      <c r="I11" s="10"/>
      <c r="J11" s="39">
        <f>SUM(J8:J10)</f>
        <v>0.18909304219981629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79998168889431442"/>
    <pageSetUpPr fitToPage="1"/>
  </sheetPr>
  <dimension ref="A1:Z12"/>
  <sheetViews>
    <sheetView showGridLines="0" rightToLeft="1" view="pageBreakPreview" zoomScale="93" zoomScaleNormal="100" zoomScaleSheetLayoutView="93" workbookViewId="0">
      <selection activeCell="Z12" sqref="Z12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7109375" customWidth="1"/>
    <col min="6" max="6" width="17.5703125" bestFit="1" customWidth="1"/>
    <col min="7" max="7" width="1.28515625" customWidth="1"/>
    <col min="8" max="8" width="17.7109375" bestFit="1" customWidth="1"/>
    <col min="9" max="9" width="1.85546875" customWidth="1"/>
    <col min="10" max="10" width="17.5703125" bestFit="1" customWidth="1"/>
    <col min="11" max="11" width="1.28515625" customWidth="1"/>
    <col min="12" max="12" width="17.28515625" bestFit="1" customWidth="1"/>
    <col min="13" max="13" width="1.7109375" customWidth="1"/>
    <col min="14" max="14" width="14.7109375" bestFit="1" customWidth="1"/>
    <col min="15" max="16" width="1.28515625" customWidth="1"/>
    <col min="17" max="17" width="18.85546875" bestFit="1" customWidth="1"/>
    <col min="18" max="18" width="2" customWidth="1"/>
    <col min="19" max="19" width="17.28515625" bestFit="1" customWidth="1"/>
    <col min="20" max="20" width="1.28515625" customWidth="1"/>
    <col min="21" max="21" width="18.85546875" bestFit="1" customWidth="1"/>
    <col min="22" max="22" width="1.28515625" customWidth="1"/>
    <col min="23" max="23" width="17.28515625" bestFit="1" customWidth="1"/>
    <col min="24" max="24" width="0.28515625" customWidth="1"/>
    <col min="26" max="26" width="18.7109375" bestFit="1" customWidth="1"/>
  </cols>
  <sheetData>
    <row r="1" spans="1:26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</row>
    <row r="2" spans="1:26" ht="21.75" customHeight="1" x14ac:dyDescent="0.2">
      <c r="A2" s="70" t="s">
        <v>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</row>
    <row r="3" spans="1:26" ht="23.2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</row>
    <row r="4" spans="1:26" ht="14.45" customHeight="1" x14ac:dyDescent="0.2"/>
    <row r="5" spans="1:26" ht="21.75" customHeight="1" x14ac:dyDescent="0.2">
      <c r="A5" s="1" t="s">
        <v>72</v>
      </c>
      <c r="B5" s="71" t="s">
        <v>57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</row>
    <row r="6" spans="1:26" ht="24.75" customHeight="1" x14ac:dyDescent="0.2">
      <c r="D6" s="64" t="s">
        <v>35</v>
      </c>
      <c r="E6" s="64"/>
      <c r="F6" s="64"/>
      <c r="G6" s="64"/>
      <c r="H6" s="64"/>
      <c r="I6" s="64"/>
      <c r="J6" s="64"/>
      <c r="K6" s="64"/>
      <c r="L6" s="64"/>
      <c r="N6" s="64" t="s">
        <v>36</v>
      </c>
      <c r="O6" s="64"/>
      <c r="P6" s="64"/>
      <c r="Q6" s="64"/>
      <c r="R6" s="64"/>
      <c r="S6" s="64"/>
      <c r="T6" s="64"/>
      <c r="U6" s="64"/>
      <c r="V6" s="64"/>
      <c r="W6" s="64"/>
    </row>
    <row r="7" spans="1:26" ht="17.25" customHeight="1" x14ac:dyDescent="0.2">
      <c r="D7" s="3"/>
      <c r="E7" s="3"/>
      <c r="F7" s="3"/>
      <c r="G7" s="3"/>
      <c r="H7" s="3"/>
      <c r="I7" s="3"/>
      <c r="J7" s="69" t="s">
        <v>19</v>
      </c>
      <c r="K7" s="69"/>
      <c r="L7" s="69"/>
      <c r="N7" s="3"/>
      <c r="O7" s="3"/>
      <c r="P7" s="3"/>
      <c r="Q7" s="3"/>
      <c r="R7" s="3"/>
      <c r="S7" s="3"/>
      <c r="T7" s="3"/>
      <c r="U7" s="69" t="s">
        <v>19</v>
      </c>
      <c r="V7" s="69"/>
      <c r="W7" s="69"/>
    </row>
    <row r="8" spans="1:26" ht="25.5" customHeight="1" x14ac:dyDescent="0.2">
      <c r="A8" s="64" t="s">
        <v>37</v>
      </c>
      <c r="B8" s="64"/>
      <c r="D8" s="2" t="s">
        <v>38</v>
      </c>
      <c r="F8" s="2" t="s">
        <v>39</v>
      </c>
      <c r="H8" s="2" t="s">
        <v>40</v>
      </c>
      <c r="J8" s="4" t="s">
        <v>22</v>
      </c>
      <c r="K8" s="3"/>
      <c r="L8" s="4" t="s">
        <v>30</v>
      </c>
      <c r="N8" s="2" t="s">
        <v>38</v>
      </c>
      <c r="P8" s="64" t="s">
        <v>39</v>
      </c>
      <c r="Q8" s="64"/>
      <c r="S8" s="2" t="s">
        <v>40</v>
      </c>
      <c r="U8" s="4" t="s">
        <v>22</v>
      </c>
      <c r="V8" s="3"/>
      <c r="W8" s="4" t="s">
        <v>30</v>
      </c>
    </row>
    <row r="9" spans="1:26" ht="23.25" customHeight="1" x14ac:dyDescent="0.2">
      <c r="A9" s="75" t="s">
        <v>18</v>
      </c>
      <c r="B9" s="75"/>
      <c r="C9" s="10"/>
      <c r="D9" s="11">
        <v>0</v>
      </c>
      <c r="E9" s="10"/>
      <c r="F9" s="11">
        <f>'درآمد ناشی از تغییر قیمت اوراق'!I9</f>
        <v>6934434832623</v>
      </c>
      <c r="G9" s="10"/>
      <c r="H9" s="11">
        <f>'درآمد ناشی از فروش'!I9</f>
        <v>1521533092026</v>
      </c>
      <c r="I9" s="10"/>
      <c r="J9" s="11">
        <f>D9+F9+H9</f>
        <v>8455967924649</v>
      </c>
      <c r="K9" s="10"/>
      <c r="L9" s="25">
        <f>J9/درآمد!F11</f>
        <v>0.99966589156178021</v>
      </c>
      <c r="M9" s="10"/>
      <c r="N9" s="11">
        <v>0</v>
      </c>
      <c r="O9" s="10"/>
      <c r="P9" s="66">
        <f>'درآمد ناشی از تغییر قیمت اوراق'!Q9</f>
        <v>20041273723367</v>
      </c>
      <c r="Q9" s="67"/>
      <c r="R9" s="10"/>
      <c r="S9" s="11" cm="1">
        <f t="array" ref="S9:T9">'درآمد ناشی از فروش'!Q9:R9</f>
        <v>6112568831660</v>
      </c>
      <c r="T9" s="10">
        <v>0</v>
      </c>
      <c r="U9" s="11">
        <f>N9+P9+S9</f>
        <v>26153842555027</v>
      </c>
      <c r="V9" s="10"/>
      <c r="W9" s="28">
        <f>U9/Z12</f>
        <v>0.99734999500074695</v>
      </c>
    </row>
    <row r="10" spans="1:26" ht="21.75" customHeight="1" x14ac:dyDescent="0.2">
      <c r="A10" s="68" t="s">
        <v>19</v>
      </c>
      <c r="B10" s="68"/>
      <c r="C10" s="10"/>
      <c r="D10" s="12">
        <f>SUM(D9)</f>
        <v>0</v>
      </c>
      <c r="E10" s="10"/>
      <c r="F10" s="12">
        <f>SUM(F9)</f>
        <v>6934434832623</v>
      </c>
      <c r="G10" s="10"/>
      <c r="H10" s="12">
        <f>SUM(H9)</f>
        <v>1521533092026</v>
      </c>
      <c r="I10" s="10"/>
      <c r="J10" s="12">
        <f>SUM(J9)</f>
        <v>8455967924649</v>
      </c>
      <c r="K10" s="10"/>
      <c r="L10" s="26">
        <f>SUM(L9)</f>
        <v>0.99966589156178021</v>
      </c>
      <c r="M10" s="10"/>
      <c r="N10" s="12">
        <f>SUM(N9)</f>
        <v>0</v>
      </c>
      <c r="O10" s="10"/>
      <c r="P10" s="10"/>
      <c r="Q10" s="12">
        <f>SUM(P9)</f>
        <v>20041273723367</v>
      </c>
      <c r="R10" s="10"/>
      <c r="S10" s="12">
        <f>SUM(S9)</f>
        <v>6112568831660</v>
      </c>
      <c r="T10" s="10"/>
      <c r="U10" s="12">
        <f>SUM(U9)</f>
        <v>26153842555027</v>
      </c>
      <c r="V10" s="10"/>
      <c r="W10" s="29">
        <f>SUM(W9)</f>
        <v>0.99734999500074695</v>
      </c>
    </row>
    <row r="11" spans="1:26" ht="13.5" thickTop="1" x14ac:dyDescent="0.2"/>
    <row r="12" spans="1:26" ht="18.75" x14ac:dyDescent="0.2">
      <c r="Z12" s="45">
        <v>26223334522609</v>
      </c>
    </row>
  </sheetData>
  <mergeCells count="13">
    <mergeCell ref="A1:W1"/>
    <mergeCell ref="A2:W2"/>
    <mergeCell ref="A3:W3"/>
    <mergeCell ref="B5:W5"/>
    <mergeCell ref="D6:L6"/>
    <mergeCell ref="N6:W6"/>
    <mergeCell ref="A10:B10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scale="6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79998168889431442"/>
    <pageSetUpPr fitToPage="1"/>
  </sheetPr>
  <dimension ref="A1:V19"/>
  <sheetViews>
    <sheetView showGridLines="0" rightToLeft="1" view="pageBreakPreview" zoomScale="89" zoomScaleNormal="100" zoomScaleSheetLayoutView="89" workbookViewId="0">
      <selection activeCell="J8" sqref="J8"/>
    </sheetView>
  </sheetViews>
  <sheetFormatPr defaultRowHeight="12.75" x14ac:dyDescent="0.2"/>
  <cols>
    <col min="1" max="1" width="6" customWidth="1"/>
    <col min="2" max="2" width="40.28515625" customWidth="1"/>
    <col min="3" max="3" width="1.28515625" customWidth="1"/>
    <col min="4" max="4" width="33.85546875" customWidth="1"/>
    <col min="5" max="5" width="1.28515625" customWidth="1"/>
    <col min="6" max="6" width="31.42578125" customWidth="1"/>
    <col min="7" max="7" width="1.28515625" customWidth="1"/>
    <col min="8" max="8" width="30.85546875" customWidth="1"/>
    <col min="9" max="9" width="1.28515625" customWidth="1"/>
    <col min="10" max="10" width="28.7109375" customWidth="1"/>
    <col min="11" max="11" width="0.28515625" customWidth="1"/>
    <col min="17" max="17" width="11.140625" bestFit="1" customWidth="1"/>
    <col min="22" max="22" width="13.85546875" bestFit="1" customWidth="1"/>
  </cols>
  <sheetData>
    <row r="1" spans="1:22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</row>
    <row r="2" spans="1:22" ht="21.75" customHeight="1" x14ac:dyDescent="0.2">
      <c r="A2" s="70" t="s">
        <v>25</v>
      </c>
      <c r="B2" s="70"/>
      <c r="C2" s="70"/>
      <c r="D2" s="70"/>
      <c r="E2" s="70"/>
      <c r="F2" s="70"/>
      <c r="G2" s="70"/>
      <c r="H2" s="70"/>
      <c r="I2" s="70"/>
      <c r="J2" s="70"/>
    </row>
    <row r="3" spans="1:22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</row>
    <row r="4" spans="1:22" ht="14.45" customHeight="1" x14ac:dyDescent="0.2"/>
    <row r="5" spans="1:22" ht="25.5" customHeight="1" x14ac:dyDescent="0.2">
      <c r="A5" s="1" t="s">
        <v>60</v>
      </c>
      <c r="B5" s="71" t="s">
        <v>41</v>
      </c>
      <c r="C5" s="71"/>
      <c r="D5" s="71"/>
      <c r="E5" s="71"/>
      <c r="F5" s="71"/>
      <c r="G5" s="71"/>
      <c r="H5" s="71"/>
      <c r="I5" s="71"/>
      <c r="J5" s="71"/>
    </row>
    <row r="6" spans="1:22" s="50" customFormat="1" ht="25.5" customHeight="1" x14ac:dyDescent="0.5">
      <c r="D6" s="76" t="s">
        <v>35</v>
      </c>
      <c r="E6" s="76"/>
      <c r="F6" s="76"/>
      <c r="H6" s="76" t="s">
        <v>36</v>
      </c>
      <c r="I6" s="76"/>
      <c r="J6" s="76"/>
    </row>
    <row r="7" spans="1:22" s="50" customFormat="1" ht="36.4" customHeight="1" x14ac:dyDescent="0.5">
      <c r="A7" s="76" t="s">
        <v>42</v>
      </c>
      <c r="B7" s="76"/>
      <c r="D7" s="51" t="s">
        <v>43</v>
      </c>
      <c r="E7" s="52"/>
      <c r="F7" s="51" t="s">
        <v>44</v>
      </c>
      <c r="H7" s="51" t="s">
        <v>43</v>
      </c>
      <c r="I7" s="52"/>
      <c r="J7" s="51" t="s">
        <v>44</v>
      </c>
    </row>
    <row r="8" spans="1:22" s="50" customFormat="1" ht="26.25" customHeight="1" x14ac:dyDescent="0.5">
      <c r="A8" s="77" t="s">
        <v>63</v>
      </c>
      <c r="B8" s="77"/>
      <c r="D8" s="53">
        <v>1661776</v>
      </c>
      <c r="E8" s="54"/>
      <c r="F8" s="55">
        <f>D8/Q18</f>
        <v>2.8164943197694012E-3</v>
      </c>
      <c r="G8" s="54"/>
      <c r="H8" s="53">
        <v>27032954</v>
      </c>
      <c r="I8" s="54"/>
      <c r="J8" s="55">
        <f>H8/V18</f>
        <v>2.0319606045089674E-3</v>
      </c>
    </row>
    <row r="9" spans="1:22" s="50" customFormat="1" ht="21.75" customHeight="1" thickBot="1" x14ac:dyDescent="0.55000000000000004">
      <c r="A9" s="78" t="s">
        <v>19</v>
      </c>
      <c r="B9" s="78"/>
      <c r="D9" s="56">
        <f>SUM(D8:D8)</f>
        <v>1661776</v>
      </c>
      <c r="E9" s="54"/>
      <c r="F9" s="57">
        <f>SUM(F8)</f>
        <v>2.8164943197694012E-3</v>
      </c>
      <c r="G9" s="54"/>
      <c r="H9" s="56">
        <f>SUM(H8:H8)</f>
        <v>27032954</v>
      </c>
      <c r="I9" s="54"/>
      <c r="J9" s="57">
        <f>SUM(J8)</f>
        <v>2.0319606045089674E-3</v>
      </c>
    </row>
    <row r="14" spans="1:22" x14ac:dyDescent="0.2">
      <c r="O14" s="40"/>
      <c r="P14" s="40" t="s">
        <v>64</v>
      </c>
      <c r="Q14" s="40"/>
      <c r="R14" s="40"/>
      <c r="S14" s="40"/>
      <c r="T14" s="40"/>
      <c r="U14" s="40" t="s">
        <v>36</v>
      </c>
      <c r="V14" s="40"/>
    </row>
    <row r="15" spans="1:22" x14ac:dyDescent="0.2">
      <c r="O15" s="40"/>
      <c r="P15" s="40"/>
      <c r="Q15" s="40"/>
      <c r="R15" s="40"/>
      <c r="S15" s="40"/>
      <c r="T15" s="40"/>
      <c r="U15" s="40"/>
      <c r="V15" s="40"/>
    </row>
    <row r="16" spans="1:22" x14ac:dyDescent="0.2">
      <c r="O16" s="40" t="s">
        <v>65</v>
      </c>
      <c r="P16" s="40" t="s">
        <v>66</v>
      </c>
      <c r="Q16" s="41">
        <f>سپرده!D10</f>
        <v>405454383</v>
      </c>
      <c r="R16" s="40"/>
      <c r="S16" s="40"/>
      <c r="T16" s="40" t="s">
        <v>65</v>
      </c>
      <c r="U16" s="40" t="s">
        <v>66</v>
      </c>
      <c r="V16" s="41">
        <v>25833176937</v>
      </c>
    </row>
    <row r="17" spans="15:22" x14ac:dyDescent="0.2">
      <c r="O17" s="40"/>
      <c r="P17" s="40" t="s">
        <v>67</v>
      </c>
      <c r="Q17" s="41">
        <f>سپرده!J10</f>
        <v>774577111</v>
      </c>
      <c r="R17" s="40"/>
      <c r="S17" s="40"/>
      <c r="T17" s="40"/>
      <c r="U17" s="40" t="s">
        <v>67</v>
      </c>
      <c r="V17" s="41">
        <f>سپرده!J10</f>
        <v>774577111</v>
      </c>
    </row>
    <row r="18" spans="15:22" x14ac:dyDescent="0.2">
      <c r="O18" s="40"/>
      <c r="P18" s="40" t="s">
        <v>68</v>
      </c>
      <c r="Q18" s="41">
        <f>(Q16+Q17)/2</f>
        <v>590015747</v>
      </c>
      <c r="R18" s="40"/>
      <c r="S18" s="40"/>
      <c r="T18" s="40"/>
      <c r="U18" s="40" t="s">
        <v>68</v>
      </c>
      <c r="V18" s="41">
        <f>(V16+V17)/2</f>
        <v>13303877024</v>
      </c>
    </row>
    <row r="19" spans="15:22" x14ac:dyDescent="0.2">
      <c r="O19" s="40"/>
      <c r="P19" s="40"/>
      <c r="Q19" s="40"/>
      <c r="R19" s="40"/>
      <c r="S19" s="40"/>
      <c r="T19" s="40"/>
      <c r="U19" s="40"/>
      <c r="V19" s="40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scale="7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79998168889431442"/>
    <pageSetUpPr fitToPage="1"/>
  </sheetPr>
  <dimension ref="A1:F14"/>
  <sheetViews>
    <sheetView showGridLines="0" rightToLeft="1" view="pageBreakPreview" zoomScale="89" zoomScaleNormal="100" zoomScaleSheetLayoutView="89" workbookViewId="0">
      <selection activeCell="F9" sqref="F9"/>
    </sheetView>
  </sheetViews>
  <sheetFormatPr defaultRowHeight="12.75" x14ac:dyDescent="0.2"/>
  <cols>
    <col min="1" max="1" width="5.8554687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70" t="s">
        <v>0</v>
      </c>
      <c r="B1" s="70"/>
      <c r="C1" s="70"/>
      <c r="D1" s="70"/>
      <c r="E1" s="70"/>
      <c r="F1" s="70"/>
    </row>
    <row r="2" spans="1:6" ht="21.75" customHeight="1" x14ac:dyDescent="0.2">
      <c r="A2" s="70" t="s">
        <v>25</v>
      </c>
      <c r="B2" s="70"/>
      <c r="C2" s="70"/>
      <c r="D2" s="70"/>
      <c r="E2" s="70"/>
      <c r="F2" s="70"/>
    </row>
    <row r="3" spans="1:6" ht="21.75" customHeight="1" x14ac:dyDescent="0.2">
      <c r="A3" s="70" t="s">
        <v>2</v>
      </c>
      <c r="B3" s="70"/>
      <c r="C3" s="70"/>
      <c r="D3" s="70"/>
      <c r="E3" s="70"/>
      <c r="F3" s="70"/>
    </row>
    <row r="4" spans="1:6" ht="14.45" customHeight="1" x14ac:dyDescent="0.2"/>
    <row r="5" spans="1:6" ht="29.1" customHeight="1" x14ac:dyDescent="0.2">
      <c r="A5" s="1" t="s">
        <v>61</v>
      </c>
      <c r="B5" s="71" t="s">
        <v>34</v>
      </c>
      <c r="C5" s="71"/>
      <c r="D5" s="71"/>
      <c r="E5" s="71"/>
      <c r="F5" s="71"/>
    </row>
    <row r="6" spans="1:6" ht="18.75" customHeight="1" x14ac:dyDescent="0.2">
      <c r="D6" s="2" t="s">
        <v>35</v>
      </c>
      <c r="F6" s="2" t="s">
        <v>8</v>
      </c>
    </row>
    <row r="7" spans="1:6" ht="27" customHeight="1" x14ac:dyDescent="0.2">
      <c r="A7" s="64" t="s">
        <v>34</v>
      </c>
      <c r="B7" s="64"/>
      <c r="D7" s="4" t="s">
        <v>22</v>
      </c>
      <c r="F7" s="4" t="s">
        <v>22</v>
      </c>
    </row>
    <row r="8" spans="1:6" ht="25.5" customHeight="1" x14ac:dyDescent="0.2">
      <c r="A8" s="74" t="s">
        <v>45</v>
      </c>
      <c r="B8" s="74"/>
      <c r="D8" s="22">
        <v>2824492703</v>
      </c>
      <c r="E8" s="10"/>
      <c r="F8" s="22">
        <v>17923469821</v>
      </c>
    </row>
    <row r="9" spans="1:6" ht="24" customHeight="1" x14ac:dyDescent="0.2">
      <c r="A9" s="68" t="s">
        <v>19</v>
      </c>
      <c r="B9" s="68"/>
      <c r="D9" s="12">
        <f>SUM(D8)</f>
        <v>2824492703</v>
      </c>
      <c r="E9" s="10"/>
      <c r="F9" s="12">
        <f>SUM(F8)</f>
        <v>17923469821</v>
      </c>
    </row>
    <row r="12" spans="1:6" x14ac:dyDescent="0.2">
      <c r="F12" s="42"/>
    </row>
    <row r="13" spans="1:6" ht="18.75" x14ac:dyDescent="0.2">
      <c r="F13" s="43"/>
    </row>
    <row r="14" spans="1:6" x14ac:dyDescent="0.2">
      <c r="F14" s="44"/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0.79998168889431442"/>
    <pageSetUpPr fitToPage="1"/>
  </sheetPr>
  <dimension ref="A1:M16"/>
  <sheetViews>
    <sheetView showGridLines="0" rightToLeft="1" view="pageBreakPreview" zoomScale="80" zoomScaleNormal="100" zoomScaleSheetLayoutView="80" workbookViewId="0">
      <selection activeCell="A8" sqref="A8"/>
    </sheetView>
  </sheetViews>
  <sheetFormatPr defaultRowHeight="12.75" x14ac:dyDescent="0.2"/>
  <cols>
    <col min="1" max="1" width="26.140625" customWidth="1"/>
    <col min="2" max="2" width="1.28515625" customWidth="1"/>
    <col min="3" max="3" width="14.28515625" customWidth="1"/>
    <col min="4" max="4" width="1.28515625" customWidth="1"/>
    <col min="5" max="5" width="11.855468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1.28515625" customWidth="1"/>
    <col min="12" max="12" width="1.28515625" customWidth="1"/>
    <col min="13" max="13" width="16.42578125" customWidth="1"/>
    <col min="14" max="14" width="0.28515625" customWidth="1"/>
  </cols>
  <sheetData>
    <row r="1" spans="1:13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21.75" customHeight="1" x14ac:dyDescent="0.2">
      <c r="A2" s="70" t="s">
        <v>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ht="14.45" customHeight="1" x14ac:dyDescent="0.2"/>
    <row r="5" spans="1:13" ht="36.75" customHeight="1" x14ac:dyDescent="0.2">
      <c r="A5" s="71" t="s">
        <v>49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</row>
    <row r="6" spans="1:13" ht="21.75" customHeight="1" x14ac:dyDescent="0.2">
      <c r="A6" s="64" t="s">
        <v>28</v>
      </c>
      <c r="C6" s="64" t="s">
        <v>35</v>
      </c>
      <c r="D6" s="64"/>
      <c r="E6" s="64"/>
      <c r="F6" s="64"/>
      <c r="G6" s="64"/>
      <c r="I6" s="64" t="s">
        <v>36</v>
      </c>
      <c r="J6" s="64"/>
      <c r="K6" s="64"/>
      <c r="L6" s="64"/>
      <c r="M6" s="64"/>
    </row>
    <row r="7" spans="1:13" ht="36" customHeight="1" x14ac:dyDescent="0.2">
      <c r="A7" s="64"/>
      <c r="C7" s="7" t="s">
        <v>47</v>
      </c>
      <c r="D7" s="3"/>
      <c r="E7" s="7" t="s">
        <v>46</v>
      </c>
      <c r="F7" s="3"/>
      <c r="G7" s="7" t="s">
        <v>48</v>
      </c>
      <c r="I7" s="7" t="s">
        <v>47</v>
      </c>
      <c r="J7" s="3"/>
      <c r="K7" s="7" t="s">
        <v>46</v>
      </c>
      <c r="L7" s="3"/>
      <c r="M7" s="7" t="s">
        <v>48</v>
      </c>
    </row>
    <row r="8" spans="1:13" ht="21.75" customHeight="1" x14ac:dyDescent="0.2">
      <c r="A8" s="17" t="s">
        <v>69</v>
      </c>
      <c r="B8" s="10"/>
      <c r="C8" s="18">
        <v>15088</v>
      </c>
      <c r="D8" s="10"/>
      <c r="E8" s="18">
        <v>0</v>
      </c>
      <c r="F8" s="10"/>
      <c r="G8" s="18">
        <f>C8-E8</f>
        <v>15088</v>
      </c>
      <c r="H8" s="10"/>
      <c r="I8" s="18">
        <v>75318</v>
      </c>
      <c r="J8" s="10"/>
      <c r="K8" s="18">
        <v>0</v>
      </c>
      <c r="L8" s="10"/>
      <c r="M8" s="18">
        <f>I8-K8</f>
        <v>75318</v>
      </c>
    </row>
    <row r="9" spans="1:13" ht="21.75" customHeight="1" x14ac:dyDescent="0.2">
      <c r="A9" s="19" t="s">
        <v>70</v>
      </c>
      <c r="B9" s="10"/>
      <c r="C9" s="20">
        <v>1308081</v>
      </c>
      <c r="D9" s="10"/>
      <c r="E9" s="20">
        <v>0</v>
      </c>
      <c r="F9" s="10"/>
      <c r="G9" s="20">
        <f>C9-E9</f>
        <v>1308081</v>
      </c>
      <c r="H9" s="10"/>
      <c r="I9" s="20">
        <v>26579264</v>
      </c>
      <c r="J9" s="10"/>
      <c r="K9" s="20">
        <v>0</v>
      </c>
      <c r="L9" s="10"/>
      <c r="M9" s="20">
        <f>I9-K9</f>
        <v>26579264</v>
      </c>
    </row>
    <row r="10" spans="1:13" ht="21.75" customHeight="1" x14ac:dyDescent="0.2">
      <c r="A10" s="21" t="s">
        <v>71</v>
      </c>
      <c r="B10" s="10"/>
      <c r="C10" s="22">
        <v>338607</v>
      </c>
      <c r="D10" s="10"/>
      <c r="E10" s="22">
        <v>0</v>
      </c>
      <c r="F10" s="10"/>
      <c r="G10" s="22">
        <f>C10-E10</f>
        <v>338607</v>
      </c>
      <c r="H10" s="10"/>
      <c r="I10" s="22">
        <v>378372</v>
      </c>
      <c r="J10" s="10"/>
      <c r="K10" s="22">
        <v>0</v>
      </c>
      <c r="L10" s="10"/>
      <c r="M10" s="22">
        <f>I10-K10</f>
        <v>378372</v>
      </c>
    </row>
    <row r="11" spans="1:13" ht="21.75" customHeight="1" x14ac:dyDescent="0.2">
      <c r="A11" s="6" t="s">
        <v>19</v>
      </c>
      <c r="B11" s="10"/>
      <c r="C11" s="12">
        <f>SUM(C8:C10)</f>
        <v>1661776</v>
      </c>
      <c r="D11" s="10"/>
      <c r="E11" s="12">
        <f>SUM(E8:E10)</f>
        <v>0</v>
      </c>
      <c r="F11" s="10"/>
      <c r="G11" s="12">
        <f>SUM(G8:G10)</f>
        <v>1661776</v>
      </c>
      <c r="H11" s="10"/>
      <c r="I11" s="12">
        <f>SUM(I8:I10)</f>
        <v>27032954</v>
      </c>
      <c r="J11" s="10"/>
      <c r="K11" s="12">
        <f>SUM(K8:K10)</f>
        <v>0</v>
      </c>
      <c r="L11" s="10"/>
      <c r="M11" s="12">
        <f>SUM(M8:M10)</f>
        <v>27032954</v>
      </c>
    </row>
    <row r="16" spans="1:13" x14ac:dyDescent="0.2">
      <c r="I16" s="24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0.79998168889431442"/>
    <pageSetUpPr fitToPage="1"/>
  </sheetPr>
  <dimension ref="A1:R26"/>
  <sheetViews>
    <sheetView showGridLines="0" rightToLeft="1" view="pageBreakPreview" zoomScale="87" zoomScaleNormal="100" zoomScaleSheetLayoutView="87" workbookViewId="0">
      <selection activeCell="Q16" sqref="Q16"/>
    </sheetView>
  </sheetViews>
  <sheetFormatPr defaultRowHeight="12.75" x14ac:dyDescent="0.2"/>
  <cols>
    <col min="1" max="1" width="17.28515625" bestFit="1" customWidth="1"/>
    <col min="2" max="2" width="1.28515625" customWidth="1"/>
    <col min="3" max="3" width="8.28515625" bestFit="1" customWidth="1"/>
    <col min="4" max="4" width="1.28515625" customWidth="1"/>
    <col min="5" max="5" width="17.5703125" bestFit="1" customWidth="1"/>
    <col min="6" max="6" width="1.28515625" customWidth="1"/>
    <col min="7" max="7" width="17.7109375" bestFit="1" customWidth="1"/>
    <col min="8" max="8" width="1.28515625" customWidth="1"/>
    <col min="9" max="9" width="21.85546875" bestFit="1" customWidth="1"/>
    <col min="10" max="10" width="1.28515625" customWidth="1"/>
    <col min="11" max="11" width="9.7109375" bestFit="1" customWidth="1"/>
    <col min="12" max="12" width="1.28515625" customWidth="1"/>
    <col min="13" max="13" width="20.140625" bestFit="1" customWidth="1"/>
    <col min="14" max="14" width="1.28515625" customWidth="1"/>
    <col min="15" max="15" width="18.7109375" bestFit="1" customWidth="1"/>
    <col min="16" max="16" width="1.28515625" customWidth="1"/>
    <col min="17" max="17" width="22.28515625" customWidth="1"/>
    <col min="18" max="18" width="1.28515625" customWidth="1"/>
    <col min="19" max="19" width="4.85546875" customWidth="1"/>
  </cols>
  <sheetData>
    <row r="1" spans="1:18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8" ht="21.75" customHeight="1" x14ac:dyDescent="0.2">
      <c r="A2" s="70" t="s">
        <v>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8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18" ht="14.45" customHeight="1" x14ac:dyDescent="0.2"/>
    <row r="5" spans="1:18" ht="36" customHeight="1" x14ac:dyDescent="0.2">
      <c r="A5" s="71" t="s">
        <v>50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</row>
    <row r="6" spans="1:18" ht="23.25" customHeight="1" x14ac:dyDescent="0.2">
      <c r="A6" s="64" t="s">
        <v>28</v>
      </c>
      <c r="B6" s="10"/>
      <c r="C6" s="64" t="s">
        <v>35</v>
      </c>
      <c r="D6" s="64"/>
      <c r="E6" s="64"/>
      <c r="F6" s="64"/>
      <c r="G6" s="64"/>
      <c r="H6" s="64"/>
      <c r="I6" s="64"/>
      <c r="J6" s="10"/>
      <c r="K6" s="64" t="s">
        <v>36</v>
      </c>
      <c r="L6" s="64"/>
      <c r="M6" s="64"/>
      <c r="N6" s="64"/>
      <c r="O6" s="64"/>
      <c r="P6" s="64"/>
      <c r="Q6" s="64"/>
      <c r="R6" s="64"/>
    </row>
    <row r="7" spans="1:18" ht="48.75" customHeight="1" x14ac:dyDescent="0.2">
      <c r="A7" s="64"/>
      <c r="B7" s="10"/>
      <c r="C7" s="7" t="s">
        <v>12</v>
      </c>
      <c r="D7" s="16"/>
      <c r="E7" s="7" t="s">
        <v>51</v>
      </c>
      <c r="F7" s="16"/>
      <c r="G7" s="7" t="s">
        <v>52</v>
      </c>
      <c r="H7" s="16"/>
      <c r="I7" s="7" t="s">
        <v>53</v>
      </c>
      <c r="J7" s="10"/>
      <c r="K7" s="7" t="s">
        <v>12</v>
      </c>
      <c r="L7" s="16"/>
      <c r="M7" s="7" t="s">
        <v>51</v>
      </c>
      <c r="N7" s="16"/>
      <c r="O7" s="7" t="s">
        <v>52</v>
      </c>
      <c r="P7" s="16"/>
      <c r="Q7" s="80" t="s">
        <v>53</v>
      </c>
      <c r="R7" s="80"/>
    </row>
    <row r="8" spans="1:18" ht="21.75" customHeight="1" x14ac:dyDescent="0.2">
      <c r="A8" s="13" t="s">
        <v>18</v>
      </c>
      <c r="B8" s="10"/>
      <c r="C8" s="11">
        <f>-سهام!P9</f>
        <v>137140</v>
      </c>
      <c r="D8" s="10"/>
      <c r="E8" s="11">
        <f>سهام!R9</f>
        <v>3373889467267</v>
      </c>
      <c r="F8" s="10"/>
      <c r="G8" s="11">
        <v>1852356375241</v>
      </c>
      <c r="H8" s="10"/>
      <c r="I8" s="11">
        <f>E8-G8</f>
        <v>1521533092026</v>
      </c>
      <c r="J8" s="10"/>
      <c r="K8" s="11">
        <v>1126424</v>
      </c>
      <c r="L8" s="10"/>
      <c r="M8" s="11">
        <v>20777270961853</v>
      </c>
      <c r="N8" s="10"/>
      <c r="O8" s="11">
        <v>14664702130193</v>
      </c>
      <c r="P8" s="10"/>
      <c r="Q8" s="67">
        <f>M8-O8</f>
        <v>6112568831660</v>
      </c>
      <c r="R8" s="67"/>
    </row>
    <row r="9" spans="1:18" ht="21.75" customHeight="1" x14ac:dyDescent="0.2">
      <c r="A9" s="6" t="s">
        <v>19</v>
      </c>
      <c r="B9" s="10"/>
      <c r="C9" s="12"/>
      <c r="D9" s="10"/>
      <c r="E9" s="12">
        <f>SUM(E8)</f>
        <v>3373889467267</v>
      </c>
      <c r="F9" s="10"/>
      <c r="G9" s="12">
        <f>SUM(G8)</f>
        <v>1852356375241</v>
      </c>
      <c r="H9" s="10"/>
      <c r="I9" s="12">
        <f>SUM(I8)</f>
        <v>1521533092026</v>
      </c>
      <c r="J9" s="10"/>
      <c r="K9" s="12"/>
      <c r="L9" s="10"/>
      <c r="M9" s="12">
        <f>SUM(M8)</f>
        <v>20777270961853</v>
      </c>
      <c r="N9" s="10"/>
      <c r="O9" s="12">
        <f>SUM(O8)</f>
        <v>14664702130193</v>
      </c>
      <c r="P9" s="10"/>
      <c r="Q9" s="79">
        <f>SUM(Q8)</f>
        <v>6112568831660</v>
      </c>
      <c r="R9" s="79"/>
    </row>
    <row r="13" spans="1:18" x14ac:dyDescent="0.2">
      <c r="G13" s="46"/>
      <c r="H13" s="47"/>
      <c r="I13" s="48"/>
      <c r="J13" s="47"/>
      <c r="K13" s="47"/>
      <c r="L13" s="47"/>
      <c r="M13" s="48"/>
      <c r="N13" s="47"/>
      <c r="O13" s="47"/>
      <c r="P13" s="47"/>
      <c r="Q13" s="48"/>
    </row>
    <row r="14" spans="1:18" x14ac:dyDescent="0.2">
      <c r="G14" s="47"/>
      <c r="H14" s="47"/>
      <c r="I14" s="47"/>
      <c r="J14" s="47"/>
      <c r="K14" s="47"/>
      <c r="L14" s="47"/>
      <c r="M14" s="48"/>
      <c r="N14" s="47"/>
      <c r="O14" s="47"/>
      <c r="P14" s="47"/>
      <c r="Q14" s="48"/>
    </row>
    <row r="15" spans="1:18" x14ac:dyDescent="0.2">
      <c r="G15" s="46"/>
      <c r="H15" s="47"/>
      <c r="I15" s="48"/>
      <c r="J15" s="47"/>
      <c r="K15" s="47"/>
      <c r="L15" s="47"/>
      <c r="M15" s="48"/>
      <c r="N15" s="47"/>
      <c r="O15" s="47"/>
      <c r="P15" s="47"/>
      <c r="Q15" s="48"/>
    </row>
    <row r="16" spans="1:18" x14ac:dyDescent="0.2">
      <c r="G16" s="47"/>
      <c r="H16" s="47"/>
      <c r="I16" s="48"/>
      <c r="J16" s="47"/>
      <c r="K16" s="47"/>
      <c r="L16" s="47"/>
      <c r="M16" s="48"/>
      <c r="N16" s="47"/>
      <c r="O16" s="47"/>
      <c r="P16" s="47"/>
      <c r="Q16" s="47"/>
    </row>
    <row r="17" spans="7:17" x14ac:dyDescent="0.2">
      <c r="G17" s="47"/>
      <c r="H17" s="47"/>
      <c r="I17" s="48"/>
      <c r="J17" s="47"/>
      <c r="K17" s="47"/>
      <c r="L17" s="47"/>
      <c r="M17" s="48"/>
      <c r="N17" s="47"/>
      <c r="O17" s="47"/>
      <c r="P17" s="47"/>
      <c r="Q17" s="48"/>
    </row>
    <row r="18" spans="7:17" x14ac:dyDescent="0.2">
      <c r="G18" s="47"/>
      <c r="H18" s="47"/>
      <c r="I18" s="47"/>
      <c r="J18" s="47"/>
      <c r="K18" s="47"/>
      <c r="L18" s="47"/>
      <c r="M18" s="48"/>
      <c r="N18" s="47"/>
      <c r="O18" s="47"/>
      <c r="P18" s="47"/>
      <c r="Q18" s="47"/>
    </row>
    <row r="19" spans="7:17" x14ac:dyDescent="0.2"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8"/>
    </row>
    <row r="20" spans="7:17" x14ac:dyDescent="0.2"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</row>
    <row r="21" spans="7:17" x14ac:dyDescent="0.2"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8"/>
    </row>
    <row r="22" spans="7:17" x14ac:dyDescent="0.2"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</row>
    <row r="23" spans="7:17" x14ac:dyDescent="0.2">
      <c r="G23" s="47"/>
      <c r="H23" s="47"/>
      <c r="I23" s="48"/>
      <c r="J23" s="47"/>
      <c r="K23" s="47"/>
      <c r="L23" s="47"/>
      <c r="M23" s="47"/>
      <c r="N23" s="47"/>
      <c r="O23" s="47"/>
      <c r="P23" s="47"/>
      <c r="Q23" s="47"/>
    </row>
    <row r="24" spans="7:17" x14ac:dyDescent="0.2">
      <c r="G24" s="47"/>
      <c r="H24" s="47"/>
      <c r="I24" s="48"/>
      <c r="J24" s="47"/>
      <c r="K24" s="47"/>
      <c r="L24" s="47"/>
      <c r="M24" s="47"/>
      <c r="N24" s="47"/>
      <c r="O24" s="47"/>
      <c r="P24" s="47"/>
      <c r="Q24" s="47"/>
    </row>
    <row r="25" spans="7:17" x14ac:dyDescent="0.2"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7:17" x14ac:dyDescent="0.2"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صورت وضعیت</vt:lpstr>
      <vt:lpstr>سهام</vt:lpstr>
      <vt:lpstr>سپرده</vt:lpstr>
      <vt:lpstr>درآمد</vt:lpstr>
      <vt:lpstr>درآمد حاصل از سرمایه گذاری در گ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حاصل از سرمایه گذاری در گ'!Print_Area</vt:lpstr>
      <vt:lpstr>'درآمد سپرده بانکی'!Print_Area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Fatemeh Aqaii</dc:creator>
  <dc:description/>
  <cp:lastModifiedBy>Fatemeh Aqaii</cp:lastModifiedBy>
  <dcterms:created xsi:type="dcterms:W3CDTF">2026-02-21T10:06:05Z</dcterms:created>
  <dcterms:modified xsi:type="dcterms:W3CDTF">2026-02-23T11:50:43Z</dcterms:modified>
</cp:coreProperties>
</file>