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گزارش پرتفو\دی 1404\"/>
    </mc:Choice>
  </mc:AlternateContent>
  <xr:revisionPtr revIDLastSave="0" documentId="13_ncr:1_{62FEFA06-DAF7-4BCC-B120-675F3777BD6A}" xr6:coauthVersionLast="47" xr6:coauthVersionMax="47" xr10:uidLastSave="{00000000-0000-0000-0000-000000000000}"/>
  <bookViews>
    <workbookView xWindow="-120" yWindow="-120" windowWidth="29040" windowHeight="15840" tabRatio="919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حاصل از سرمایه گذاری در گ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درآمد!$A$1:$K$11</definedName>
    <definedName name="_xlnm.Print_Area" localSheetId="4">'درآمد حاصل از سرمایه گذاری در گ'!$A$1:$X$10</definedName>
    <definedName name="_xlnm.Print_Area" localSheetId="5">'درآمد سپرده بانکی'!$A$1:$K$9</definedName>
    <definedName name="_xlnm.Print_Area" localSheetId="9">'درآمد ناشی از تغییر قیمت اوراق'!$A$1:$S$9</definedName>
    <definedName name="_xlnm.Print_Area" localSheetId="8">'درآمد ناشی از فروش'!$A$1:$S$9</definedName>
    <definedName name="_xlnm.Print_Area" localSheetId="6">'سایر درآمدها'!$A$1:$G$9</definedName>
    <definedName name="_xlnm.Print_Area" localSheetId="2">سپرده!$A$1:$M$10</definedName>
    <definedName name="_xlnm.Print_Area" localSheetId="1">سهام!$A$1:$AC$10</definedName>
    <definedName name="_xlnm.Print_Area" localSheetId="7">'سود سپرده بانکی'!$A$1:$N$11</definedName>
    <definedName name="_xlnm.Print_Area" localSheetId="0">'صورت وضعیت'!$A$1:$A$18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18" l="1"/>
  <c r="D9" i="13"/>
  <c r="F9" i="13"/>
  <c r="H9" i="13"/>
  <c r="J9" i="13"/>
  <c r="J8" i="13"/>
  <c r="P18" i="13"/>
  <c r="W9" i="9"/>
  <c r="W10" i="9"/>
  <c r="AB9" i="2"/>
  <c r="Q9" i="21"/>
  <c r="Q8" i="21"/>
  <c r="I8" i="21"/>
  <c r="Q8" i="19"/>
  <c r="I8" i="19"/>
  <c r="E8" i="19"/>
  <c r="C8" i="19" l="1"/>
  <c r="F8" i="13"/>
  <c r="U19" i="13"/>
  <c r="U20" i="13" s="1"/>
  <c r="P19" i="13"/>
  <c r="P20" i="13" s="1"/>
  <c r="N10" i="9"/>
  <c r="D10" i="9"/>
  <c r="S9" i="9" l="1"/>
  <c r="S10" i="9" s="1"/>
  <c r="H9" i="9"/>
  <c r="F9" i="8"/>
  <c r="J9" i="8" s="1"/>
  <c r="F9" i="14"/>
  <c r="D9" i="14"/>
  <c r="M10" i="18"/>
  <c r="M9" i="18"/>
  <c r="M8" i="18"/>
  <c r="G10" i="18"/>
  <c r="G9" i="18"/>
  <c r="G8" i="18"/>
  <c r="K11" i="18"/>
  <c r="I11" i="18"/>
  <c r="E11" i="18"/>
  <c r="C11" i="18"/>
  <c r="E9" i="21"/>
  <c r="G9" i="21"/>
  <c r="I9" i="21"/>
  <c r="F9" i="9" s="1"/>
  <c r="F10" i="9" s="1"/>
  <c r="M9" i="21"/>
  <c r="O9" i="21"/>
  <c r="P9" i="9"/>
  <c r="Q10" i="9" s="1"/>
  <c r="E9" i="19"/>
  <c r="G9" i="19"/>
  <c r="I9" i="19"/>
  <c r="M9" i="19"/>
  <c r="O9" i="19"/>
  <c r="Q9" i="19"/>
  <c r="F10" i="8"/>
  <c r="L10" i="7"/>
  <c r="L9" i="7"/>
  <c r="J9" i="7"/>
  <c r="J10" i="7" s="1"/>
  <c r="H10" i="7"/>
  <c r="F10" i="7"/>
  <c r="D10" i="7"/>
  <c r="AB10" i="2"/>
  <c r="Z10" i="2"/>
  <c r="X10" i="2"/>
  <c r="T9" i="2"/>
  <c r="R10" i="2"/>
  <c r="P10" i="2"/>
  <c r="N10" i="2"/>
  <c r="L10" i="2"/>
  <c r="J10" i="2"/>
  <c r="H10" i="2"/>
  <c r="J9" i="9" l="1"/>
  <c r="J10" i="9" s="1"/>
  <c r="F8" i="8" s="1"/>
  <c r="J8" i="8" s="1"/>
  <c r="U9" i="9"/>
  <c r="H10" i="9"/>
  <c r="G11" i="18"/>
  <c r="F11" i="8"/>
  <c r="L9" i="9" s="1"/>
  <c r="L10" i="9" s="1"/>
  <c r="J10" i="8"/>
  <c r="J11" i="8" s="1"/>
  <c r="U10" i="9" l="1"/>
  <c r="H9" i="8"/>
  <c r="H8" i="8"/>
  <c r="H10" i="8"/>
  <c r="H11" i="8" l="1"/>
</calcChain>
</file>

<file path=xl/sharedStrings.xml><?xml version="1.0" encoding="utf-8"?>
<sst xmlns="http://schemas.openxmlformats.org/spreadsheetml/2006/main" count="172" uniqueCount="73">
  <si>
    <t>صندوق سرمایه گذاری کالایی دیبای معیار</t>
  </si>
  <si>
    <t>صورت وضعیت پرتفوی</t>
  </si>
  <si>
    <t>برای ماه منتهی به 1404/10/30</t>
  </si>
  <si>
    <t>-1</t>
  </si>
  <si>
    <t>سرمایه گذاری ها</t>
  </si>
  <si>
    <t>-1-1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</si>
  <si>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</si>
  <si>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</si>
  <si>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</si>
  <si>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</si>
  <si>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</si>
  <si>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</si>
  <si>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</si>
  <si>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</si>
  <si>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</si>
  <si>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</si>
  <si>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</si>
  <si>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</si>
  <si>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GoldBar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</si>
  <si>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</si>
  <si>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</si>
  <si>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</si>
  <si>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</si>
  <si>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</si>
  <si>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</si>
  <si>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</si>
  <si>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</si>
  <si>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</si>
  <si>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</si>
  <si>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</si>
  <si>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</si>
  <si>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</si>
  <si>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</si>
  <si>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سپرده بانکی و گواهی سپرده</t>
  </si>
  <si>
    <t>سایر درآمدها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</si>
  <si>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</si>
  <si>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</si>
  <si>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</si>
  <si>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</si>
  <si>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</si>
  <si>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</si>
  <si>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</si>
  <si>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</si>
  <si>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</si>
  <si>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</si>
  <si>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</si>
  <si>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</si>
  <si>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</si>
  <si>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</si>
  <si>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</si>
  <si>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</si>
  <si>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</si>
  <si>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</si>
  <si>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</si>
  <si>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</si>
  <si>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</si>
  <si>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</si>
  <si>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بانکی </t>
  </si>
  <si>
    <t>درآمد حاصل از سرمایه گذاری در گواهی سپرده کالایی</t>
  </si>
  <si>
    <r>
      <t>2</t>
    </r>
    <r>
      <rPr>
        <sz val="8"/>
        <color theme="0" tint="-0.249977111117893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</si>
  <si>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r>
      <t>3</t>
    </r>
    <r>
      <rPr>
        <sz val="8"/>
        <color theme="0" tint="-0.249977111117893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</si>
  <si>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t>ملل</t>
  </si>
  <si>
    <t>ملت</t>
  </si>
  <si>
    <t>خاورمیانه</t>
  </si>
  <si>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3</t>
    </r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</si>
  <si>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</si>
  <si>
    <t>سپرده بانکی</t>
  </si>
  <si>
    <t xml:space="preserve">طی ماه </t>
  </si>
  <si>
    <t>اول دوره</t>
  </si>
  <si>
    <t>انتهای دوره</t>
  </si>
  <si>
    <t>میانگین</t>
  </si>
  <si>
    <t>سرمایه گذاری درگواهی سپرده کالایی</t>
  </si>
  <si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</sst>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0%"/>
    <numFmt numFmtId="167" formatCode="0.00000000%"/>
  </numFmts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8"/>
      <color theme="0" tint="-0.249977111117893"/>
      <name val="B Nazanin"/>
      <charset val="178"/>
    </font>
    <font>
      <b/>
      <sz val="8"/>
      <color rgb="FF1E90FF"/>
      <name val="B Nazanin"/>
      <charset val="178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rgb="FFFFFFFF"/>
      <name val="IRANSans"/>
    </font>
    <font>
      <b/>
      <sz val="10"/>
      <color theme="1"/>
      <name val="IRANSans"/>
    </font>
    <font>
      <sz val="12"/>
      <color theme="0" tint="-0.34998626667073579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7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9" fontId="5" fillId="0" borderId="6" xfId="1" applyNumberFormat="1" applyFont="1" applyFill="1" applyBorder="1" applyAlignment="1">
      <alignment horizontal="center" vertical="center"/>
    </xf>
    <xf numFmtId="10" fontId="5" fillId="0" borderId="6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vertical="top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9" fontId="0" fillId="0" borderId="0" xfId="1" applyNumberFormat="1" applyFont="1" applyAlignment="1">
      <alignment horizontal="center" vertical="center"/>
    </xf>
    <xf numFmtId="10" fontId="5" fillId="0" borderId="2" xfId="1" applyNumberFormat="1" applyFont="1" applyFill="1" applyBorder="1" applyAlignment="1">
      <alignment horizontal="center" vertical="center"/>
    </xf>
    <xf numFmtId="10" fontId="5" fillId="0" borderId="5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vertical="top"/>
    </xf>
    <xf numFmtId="0" fontId="0" fillId="0" borderId="2" xfId="0" applyBorder="1" applyAlignment="1">
      <alignment horizontal="center"/>
    </xf>
    <xf numFmtId="166" fontId="5" fillId="0" borderId="0" xfId="1" applyNumberFormat="1" applyFont="1" applyFill="1" applyAlignment="1">
      <alignment horizontal="center" vertical="center"/>
    </xf>
    <xf numFmtId="167" fontId="5" fillId="0" borderId="0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9" fontId="5" fillId="0" borderId="4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3" fontId="13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</xdr:rowOff>
    </xdr:from>
    <xdr:to>
      <xdr:col>0</xdr:col>
      <xdr:colOff>5162550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25F392-BE74-409A-B63A-FE7C92B9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620600" y="1"/>
          <a:ext cx="4972050" cy="465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17"/>
  <sheetViews>
    <sheetView showGridLines="0" rightToLeft="1" tabSelected="1" view="pageBreakPreview" zoomScale="90" zoomScaleNormal="100" zoomScaleSheetLayoutView="90" workbookViewId="0">
      <selection activeCell="C15" sqref="C15"/>
    </sheetView>
  </sheetViews>
  <sheetFormatPr defaultRowHeight="12.75"/>
  <cols>
    <col min="1" max="1" width="86.85546875" customWidth="1"/>
    <col min="2" max="2" width="45.42578125" customWidth="1"/>
    <col min="3" max="3" width="76.5703125" customWidth="1"/>
  </cols>
  <sheetData>
    <row r="4" spans="1:3" ht="7.35" customHeight="1"/>
    <row r="5" spans="1:3" ht="123.6" customHeight="1">
      <c r="B5" s="53"/>
    </row>
    <row r="6" spans="1:3" ht="123.6" customHeight="1">
      <c r="B6" s="53"/>
    </row>
    <row r="15" spans="1:3" ht="55.5" customHeight="1">
      <c r="A15" s="1" t="s">
        <v>0</v>
      </c>
      <c r="B15" s="14"/>
      <c r="C15" s="14"/>
    </row>
    <row r="16" spans="1:3" ht="42.75" customHeight="1">
      <c r="A16" s="1" t="s">
        <v>1</v>
      </c>
      <c r="B16" s="14"/>
      <c r="C16" s="14"/>
    </row>
    <row r="17" spans="1:3" ht="40.5" customHeight="1">
      <c r="A17" s="1" t="s">
        <v>2</v>
      </c>
      <c r="B17" s="14"/>
      <c r="C17" s="14"/>
    </row>
  </sheetData>
  <mergeCells count="1"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9"/>
  <sheetViews>
    <sheetView showGridLines="0" rightToLeft="1" view="pageBreakPreview" zoomScale="80" zoomScaleNormal="100" zoomScaleSheetLayoutView="80" workbookViewId="0">
      <selection activeCell="E15" sqref="E15"/>
    </sheetView>
  </sheetViews>
  <sheetFormatPr defaultRowHeight="12.75"/>
  <cols>
    <col min="1" max="1" width="40.28515625" customWidth="1"/>
    <col min="2" max="2" width="1.28515625" customWidth="1"/>
    <col min="3" max="3" width="12.5703125" customWidth="1"/>
    <col min="4" max="4" width="1.28515625" customWidth="1"/>
    <col min="5" max="5" width="27.42578125" customWidth="1"/>
    <col min="6" max="6" width="1.28515625" customWidth="1"/>
    <col min="7" max="7" width="18.85546875" customWidth="1"/>
    <col min="8" max="8" width="1.28515625" customWidth="1"/>
    <col min="9" max="9" width="31.5703125" customWidth="1"/>
    <col min="10" max="10" width="1.28515625" customWidth="1"/>
    <col min="11" max="11" width="16.7109375" customWidth="1"/>
    <col min="12" max="12" width="1.28515625" customWidth="1"/>
    <col min="13" max="13" width="24" customWidth="1"/>
    <col min="14" max="14" width="1.28515625" customWidth="1"/>
    <col min="15" max="15" width="25.28515625" customWidth="1"/>
    <col min="16" max="16" width="1.28515625" customWidth="1"/>
    <col min="17" max="17" width="33.140625" customWidth="1"/>
    <col min="18" max="18" width="1.28515625" customWidth="1"/>
    <col min="19" max="19" width="0.28515625" customWidth="1"/>
  </cols>
  <sheetData>
    <row r="1" spans="1:18" ht="32.2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8" ht="28.5" customHeight="1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7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4.45" customHeight="1"/>
    <row r="5" spans="1:18" ht="14.45" customHeight="1">
      <c r="A5" s="55" t="s">
        <v>55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26.25" customHeight="1">
      <c r="A6" s="56" t="s">
        <v>28</v>
      </c>
      <c r="C6" s="56" t="s">
        <v>36</v>
      </c>
      <c r="D6" s="56"/>
      <c r="E6" s="56"/>
      <c r="F6" s="56"/>
      <c r="G6" s="56"/>
      <c r="H6" s="56"/>
      <c r="I6" s="56"/>
      <c r="K6" s="56" t="s">
        <v>37</v>
      </c>
      <c r="L6" s="56"/>
      <c r="M6" s="56"/>
      <c r="N6" s="56"/>
      <c r="O6" s="56"/>
      <c r="P6" s="56"/>
      <c r="Q6" s="56"/>
      <c r="R6" s="56"/>
    </row>
    <row r="7" spans="1:18" ht="29.1" customHeight="1">
      <c r="A7" s="56"/>
      <c r="C7" s="13" t="s">
        <v>12</v>
      </c>
      <c r="D7" s="40"/>
      <c r="E7" s="13" t="s">
        <v>14</v>
      </c>
      <c r="F7" s="40"/>
      <c r="G7" s="13" t="s">
        <v>53</v>
      </c>
      <c r="H7" s="40"/>
      <c r="I7" s="13" t="s">
        <v>56</v>
      </c>
      <c r="J7" s="15"/>
      <c r="K7" s="13" t="s">
        <v>12</v>
      </c>
      <c r="L7" s="40"/>
      <c r="M7" s="13" t="s">
        <v>14</v>
      </c>
      <c r="N7" s="40"/>
      <c r="O7" s="13" t="s">
        <v>53</v>
      </c>
      <c r="P7" s="40"/>
      <c r="Q7" s="66" t="s">
        <v>56</v>
      </c>
      <c r="R7" s="66"/>
    </row>
    <row r="8" spans="1:18" ht="32.25" customHeight="1">
      <c r="A8" s="6" t="s">
        <v>18</v>
      </c>
      <c r="C8" s="16">
        <v>1843958</v>
      </c>
      <c r="D8" s="15"/>
      <c r="E8" s="16">
        <v>37526463016320</v>
      </c>
      <c r="F8" s="15"/>
      <c r="G8" s="16">
        <v>34670041304709</v>
      </c>
      <c r="H8" s="15"/>
      <c r="I8" s="16">
        <f>E8-G8</f>
        <v>2856421711611</v>
      </c>
      <c r="J8" s="15"/>
      <c r="K8" s="16">
        <v>1843958</v>
      </c>
      <c r="L8" s="15"/>
      <c r="M8" s="16">
        <v>37526463016320</v>
      </c>
      <c r="N8" s="15"/>
      <c r="O8" s="16">
        <v>24419624125576</v>
      </c>
      <c r="P8" s="15"/>
      <c r="Q8" s="16">
        <f>M8-O8</f>
        <v>13106838890744</v>
      </c>
      <c r="R8" s="16"/>
    </row>
    <row r="9" spans="1:18" ht="28.5" customHeight="1">
      <c r="A9" s="7" t="s">
        <v>19</v>
      </c>
      <c r="C9" s="17"/>
      <c r="D9" s="15"/>
      <c r="E9" s="17">
        <f>SUM(E8)</f>
        <v>37526463016320</v>
      </c>
      <c r="F9" s="15"/>
      <c r="G9" s="17">
        <f>SUM(G8)</f>
        <v>34670041304709</v>
      </c>
      <c r="H9" s="15"/>
      <c r="I9" s="17">
        <f>SUM(I8)</f>
        <v>2856421711611</v>
      </c>
      <c r="J9" s="15"/>
      <c r="K9" s="17"/>
      <c r="L9" s="15"/>
      <c r="M9" s="17">
        <f>SUM(M8)</f>
        <v>37526463016320</v>
      </c>
      <c r="N9" s="15"/>
      <c r="O9" s="17">
        <f>SUM(O8)</f>
        <v>24419624125576</v>
      </c>
      <c r="P9" s="15"/>
      <c r="Q9" s="17">
        <f>SUM(Q8)</f>
        <v>13106838890744</v>
      </c>
      <c r="R9" s="17"/>
    </row>
    <row r="15" spans="1:18">
      <c r="E15" s="43"/>
    </row>
    <row r="16" spans="1:18">
      <c r="E16" s="43"/>
      <c r="Q16" s="51"/>
    </row>
    <row r="17" spans="5:9">
      <c r="E17" s="43"/>
      <c r="I17" s="43"/>
    </row>
    <row r="18" spans="5:9">
      <c r="E18" s="43"/>
      <c r="I18" s="43"/>
    </row>
    <row r="19" spans="5:9">
      <c r="E19" s="43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2"/>
  <sheetViews>
    <sheetView showGridLines="0" rightToLeft="1" view="pageBreakPreview" zoomScale="91" zoomScaleNormal="100" zoomScaleSheetLayoutView="91" workbookViewId="0">
      <selection activeCell="X25" sqref="X25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23.5703125" customWidth="1"/>
    <col min="9" max="9" width="1.28515625" customWidth="1"/>
    <col min="10" max="10" width="21.85546875" customWidth="1"/>
    <col min="11" max="11" width="1.28515625" customWidth="1"/>
    <col min="12" max="12" width="14.28515625" customWidth="1"/>
    <col min="13" max="13" width="1.28515625" customWidth="1"/>
    <col min="14" max="14" width="31.5703125" customWidth="1"/>
    <col min="15" max="15" width="1.28515625" customWidth="1"/>
    <col min="16" max="16" width="14.28515625" customWidth="1"/>
    <col min="17" max="17" width="1.28515625" customWidth="1"/>
    <col min="18" max="18" width="21.140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8.28515625" customWidth="1"/>
    <col min="25" max="25" width="1.28515625" customWidth="1"/>
    <col min="26" max="26" width="28" customWidth="1"/>
    <col min="27" max="27" width="1.28515625" customWidth="1"/>
    <col min="28" max="28" width="19" customWidth="1"/>
    <col min="29" max="29" width="0.28515625" customWidth="1"/>
    <col min="30" max="30" width="19" customWidth="1"/>
  </cols>
  <sheetData>
    <row r="1" spans="1:30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30" ht="24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30" ht="23.2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30" ht="26.25" customHeight="1">
      <c r="A4" s="2" t="s">
        <v>3</v>
      </c>
      <c r="B4" s="55" t="s">
        <v>4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30" ht="25.5" customHeight="1">
      <c r="A5" s="55" t="s">
        <v>5</v>
      </c>
      <c r="B5" s="55"/>
      <c r="C5" s="55" t="s">
        <v>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30" ht="30.75" customHeight="1">
      <c r="F6" s="56" t="s">
        <v>6</v>
      </c>
      <c r="G6" s="56"/>
      <c r="H6" s="56"/>
      <c r="I6" s="56"/>
      <c r="J6" s="56"/>
      <c r="L6" s="56" t="s">
        <v>7</v>
      </c>
      <c r="M6" s="56"/>
      <c r="N6" s="56"/>
      <c r="O6" s="56"/>
      <c r="P6" s="56"/>
      <c r="Q6" s="56"/>
      <c r="R6" s="56"/>
      <c r="T6" s="56" t="s">
        <v>8</v>
      </c>
      <c r="U6" s="56"/>
      <c r="V6" s="56"/>
      <c r="W6" s="56"/>
      <c r="X6" s="56"/>
      <c r="Y6" s="56"/>
      <c r="Z6" s="56"/>
      <c r="AA6" s="56"/>
      <c r="AB6" s="56"/>
    </row>
    <row r="7" spans="1:30" ht="27" customHeight="1">
      <c r="F7" s="4"/>
      <c r="G7" s="4"/>
      <c r="H7" s="4"/>
      <c r="I7" s="4"/>
      <c r="J7" s="4"/>
      <c r="L7" s="57" t="s">
        <v>9</v>
      </c>
      <c r="M7" s="57"/>
      <c r="N7" s="57"/>
      <c r="O7" s="4"/>
      <c r="P7" s="57" t="s">
        <v>10</v>
      </c>
      <c r="Q7" s="57"/>
      <c r="R7" s="57"/>
      <c r="T7" s="4"/>
      <c r="U7" s="4"/>
      <c r="V7" s="4"/>
      <c r="W7" s="4"/>
      <c r="X7" s="4"/>
      <c r="Y7" s="4"/>
      <c r="Z7" s="4"/>
      <c r="AA7" s="4"/>
      <c r="AB7" s="4"/>
    </row>
    <row r="8" spans="1:30" ht="27" customHeight="1">
      <c r="A8" s="56" t="s">
        <v>11</v>
      </c>
      <c r="B8" s="56"/>
      <c r="C8" s="56"/>
      <c r="E8" s="56" t="s">
        <v>12</v>
      </c>
      <c r="F8" s="56"/>
      <c r="H8" s="3" t="s">
        <v>13</v>
      </c>
      <c r="J8" s="3" t="s">
        <v>14</v>
      </c>
      <c r="L8" s="5" t="s">
        <v>12</v>
      </c>
      <c r="M8" s="4"/>
      <c r="N8" s="5" t="s">
        <v>13</v>
      </c>
      <c r="P8" s="5" t="s">
        <v>12</v>
      </c>
      <c r="Q8" s="4"/>
      <c r="R8" s="5" t="s">
        <v>15</v>
      </c>
      <c r="T8" s="3" t="s">
        <v>12</v>
      </c>
      <c r="V8" s="3" t="s">
        <v>16</v>
      </c>
      <c r="X8" s="3" t="s">
        <v>13</v>
      </c>
      <c r="Z8" s="3" t="s">
        <v>14</v>
      </c>
      <c r="AB8" s="3" t="s">
        <v>17</v>
      </c>
    </row>
    <row r="9" spans="1:30" s="19" customFormat="1" ht="31.5" customHeight="1">
      <c r="A9" s="58" t="s">
        <v>18</v>
      </c>
      <c r="B9" s="58"/>
      <c r="C9" s="58"/>
      <c r="D9" s="18"/>
      <c r="E9" s="59">
        <v>2139249</v>
      </c>
      <c r="F9" s="60"/>
      <c r="H9" s="20">
        <v>20607529096319</v>
      </c>
      <c r="J9" s="20">
        <v>38029925778768</v>
      </c>
      <c r="L9" s="20">
        <v>77005</v>
      </c>
      <c r="N9" s="20">
        <v>1539565249904</v>
      </c>
      <c r="P9" s="20">
        <v>-372296</v>
      </c>
      <c r="R9" s="20">
        <v>7359614574969</v>
      </c>
      <c r="T9" s="20">
        <f>E9+L9+P9</f>
        <v>1843958</v>
      </c>
      <c r="V9" s="20">
        <v>20400000</v>
      </c>
      <c r="X9" s="20">
        <v>18464026348000</v>
      </c>
      <c r="Z9" s="20">
        <v>37526463016320</v>
      </c>
      <c r="AB9" s="22">
        <f>Z9/AD12</f>
        <v>0.99976081576440179</v>
      </c>
    </row>
    <row r="10" spans="1:30" s="19" customFormat="1" ht="21.75" customHeight="1">
      <c r="A10" s="61" t="s">
        <v>19</v>
      </c>
      <c r="B10" s="61"/>
      <c r="C10" s="61"/>
      <c r="D10" s="61"/>
      <c r="F10" s="21"/>
      <c r="H10" s="21">
        <f>SUM(H9)</f>
        <v>20607529096319</v>
      </c>
      <c r="J10" s="21">
        <f>SUM(J9)</f>
        <v>38029925778768</v>
      </c>
      <c r="L10" s="21">
        <f>SUM(L9)</f>
        <v>77005</v>
      </c>
      <c r="N10" s="21">
        <f>SUM(N9)</f>
        <v>1539565249904</v>
      </c>
      <c r="P10" s="21">
        <f>SUM(P9)</f>
        <v>-372296</v>
      </c>
      <c r="R10" s="21">
        <f>SUM(R9)</f>
        <v>7359614574969</v>
      </c>
      <c r="T10" s="21"/>
      <c r="V10" s="21"/>
      <c r="X10" s="21">
        <f>SUM(X9)</f>
        <v>18464026348000</v>
      </c>
      <c r="Z10" s="21">
        <f>SUM(Z9)</f>
        <v>37526463016320</v>
      </c>
      <c r="AB10" s="23">
        <f>SUM(AB9)</f>
        <v>0.99976081576440179</v>
      </c>
    </row>
    <row r="11" spans="1:30" ht="13.5" thickTop="1"/>
    <row r="12" spans="1:30" ht="18.75">
      <c r="AD12" s="52">
        <v>37535440902060</v>
      </c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1"/>
  <sheetViews>
    <sheetView showGridLines="0" rightToLeft="1" view="pageBreakPreview" zoomScale="96" zoomScaleNormal="100" zoomScaleSheetLayoutView="96" workbookViewId="0">
      <selection activeCell="H18" sqref="H18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26" customWidth="1"/>
    <col min="7" max="7" width="1.28515625" customWidth="1"/>
    <col min="8" max="8" width="24.140625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1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30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4.25" customHeight="1"/>
    <row r="5" spans="1:12" ht="25.5" customHeight="1">
      <c r="A5" s="2" t="s">
        <v>72</v>
      </c>
      <c r="B5" s="55" t="s">
        <v>20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21.75" customHeight="1">
      <c r="D6" s="3" t="s">
        <v>6</v>
      </c>
      <c r="F6" s="56" t="s">
        <v>7</v>
      </c>
      <c r="G6" s="56"/>
      <c r="H6" s="56"/>
      <c r="J6" s="3" t="s">
        <v>8</v>
      </c>
    </row>
    <row r="7" spans="1:12" ht="14.45" customHeight="1">
      <c r="D7" s="4"/>
      <c r="F7" s="4"/>
      <c r="G7" s="4"/>
      <c r="H7" s="4"/>
      <c r="J7" s="4"/>
    </row>
    <row r="8" spans="1:12" ht="22.5" customHeight="1">
      <c r="A8" s="56" t="s">
        <v>21</v>
      </c>
      <c r="B8" s="56"/>
      <c r="D8" s="3" t="s">
        <v>22</v>
      </c>
      <c r="F8" s="3" t="s">
        <v>23</v>
      </c>
      <c r="H8" s="3" t="s">
        <v>24</v>
      </c>
      <c r="J8" s="3" t="s">
        <v>22</v>
      </c>
      <c r="L8" s="3" t="s">
        <v>17</v>
      </c>
    </row>
    <row r="9" spans="1:12" ht="25.5" customHeight="1">
      <c r="A9" s="62" t="s">
        <v>57</v>
      </c>
      <c r="B9" s="62"/>
      <c r="D9" s="29">
        <v>2468831208</v>
      </c>
      <c r="E9" s="19"/>
      <c r="F9" s="29">
        <v>7321440459709</v>
      </c>
      <c r="G9" s="19"/>
      <c r="H9" s="29">
        <v>7323503836534</v>
      </c>
      <c r="I9" s="19"/>
      <c r="J9" s="29">
        <f>D9+F9-H9</f>
        <v>405454383</v>
      </c>
      <c r="K9" s="19"/>
      <c r="L9" s="26">
        <f>J9/سهام!AD12</f>
        <v>1.0801908096882061E-5</v>
      </c>
    </row>
    <row r="10" spans="1:12" ht="28.5" customHeight="1" thickBot="1">
      <c r="A10" s="61" t="s">
        <v>19</v>
      </c>
      <c r="B10" s="61"/>
      <c r="D10" s="21">
        <f>SUM(D9)</f>
        <v>2468831208</v>
      </c>
      <c r="E10" s="19"/>
      <c r="F10" s="21">
        <f>SUM(F9)</f>
        <v>7321440459709</v>
      </c>
      <c r="G10" s="19"/>
      <c r="H10" s="21">
        <f>SUM(H9)</f>
        <v>7323503836534</v>
      </c>
      <c r="I10" s="19"/>
      <c r="J10" s="21">
        <f>SUM(J9)</f>
        <v>405454383</v>
      </c>
      <c r="K10" s="19"/>
      <c r="L10" s="27">
        <f>SUM(L9)</f>
        <v>1.0801908096882061E-5</v>
      </c>
    </row>
    <row r="11" spans="1:12" ht="13.5" thickTop="1"/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2"/>
  <sheetViews>
    <sheetView showGridLines="0" rightToLeft="1" view="pageBreakPreview" zoomScale="91" zoomScaleNormal="100" zoomScaleSheetLayoutView="91" workbookViewId="0">
      <selection activeCell="F10" sqref="F10"/>
    </sheetView>
  </sheetViews>
  <sheetFormatPr defaultRowHeight="12.75"/>
  <cols>
    <col min="1" max="1" width="2.5703125" customWidth="1"/>
    <col min="2" max="2" width="55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1.75" customHeight="1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4.45" customHeight="1"/>
    <row r="5" spans="1:10" ht="29.1" customHeight="1">
      <c r="A5" s="2" t="s">
        <v>26</v>
      </c>
      <c r="B5" s="55" t="s">
        <v>27</v>
      </c>
      <c r="C5" s="55"/>
      <c r="D5" s="55"/>
      <c r="E5" s="55"/>
      <c r="F5" s="55"/>
      <c r="G5" s="55"/>
      <c r="H5" s="55"/>
      <c r="I5" s="55"/>
      <c r="J5" s="55"/>
    </row>
    <row r="6" spans="1:10" ht="14.45" customHeight="1"/>
    <row r="7" spans="1:10" ht="21.75" customHeight="1">
      <c r="A7" s="56" t="s">
        <v>28</v>
      </c>
      <c r="B7" s="56"/>
      <c r="D7" s="3" t="s">
        <v>29</v>
      </c>
      <c r="F7" s="3" t="s">
        <v>22</v>
      </c>
      <c r="H7" s="3" t="s">
        <v>30</v>
      </c>
      <c r="J7" s="3" t="s">
        <v>31</v>
      </c>
    </row>
    <row r="8" spans="1:10" ht="21.75" customHeight="1">
      <c r="A8" s="63" t="s">
        <v>58</v>
      </c>
      <c r="B8" s="63"/>
      <c r="D8" s="30" t="s">
        <v>32</v>
      </c>
      <c r="E8" s="19"/>
      <c r="F8" s="29">
        <f>'درآمد حاصل از سرمایه گذاری در گ'!J10</f>
        <v>5316586562617</v>
      </c>
      <c r="G8" s="19"/>
      <c r="H8" s="36">
        <f>F8/F11</f>
        <v>0.99904616635485533</v>
      </c>
      <c r="I8" s="35"/>
      <c r="J8" s="36">
        <f>F8/سهام!$AD$12</f>
        <v>0.14164177734023148</v>
      </c>
    </row>
    <row r="9" spans="1:10" ht="21.75" customHeight="1">
      <c r="A9" s="64" t="s">
        <v>33</v>
      </c>
      <c r="B9" s="64"/>
      <c r="D9" s="31" t="s">
        <v>59</v>
      </c>
      <c r="E9" s="19"/>
      <c r="F9" s="32">
        <f>'درآمد سپرده بانکی'!D9</f>
        <v>61257</v>
      </c>
      <c r="G9" s="19"/>
      <c r="H9" s="41">
        <f>F9/F11</f>
        <v>1.1510876441420227E-8</v>
      </c>
      <c r="I9" s="35"/>
      <c r="J9" s="42">
        <f>F9/سهام!$AD$12</f>
        <v>1.6319776330811162E-9</v>
      </c>
    </row>
    <row r="10" spans="1:10" ht="21.75" customHeight="1">
      <c r="A10" s="65" t="s">
        <v>34</v>
      </c>
      <c r="B10" s="65"/>
      <c r="D10" s="33" t="s">
        <v>60</v>
      </c>
      <c r="E10" s="19"/>
      <c r="F10" s="34">
        <f>'سایر درآمدها'!D9</f>
        <v>5075919525</v>
      </c>
      <c r="G10" s="19"/>
      <c r="H10" s="37">
        <f>F10/F11</f>
        <v>9.5382213426820528E-4</v>
      </c>
      <c r="I10" s="35"/>
      <c r="J10" s="38">
        <f>F10/سهام!$AD$12</f>
        <v>1.3523004933509188E-4</v>
      </c>
    </row>
    <row r="11" spans="1:10" ht="21.75" customHeight="1">
      <c r="A11" s="61" t="s">
        <v>19</v>
      </c>
      <c r="B11" s="61"/>
      <c r="D11" s="21"/>
      <c r="E11" s="19"/>
      <c r="F11" s="21">
        <f>SUM(F8:F10)</f>
        <v>5321662543399</v>
      </c>
      <c r="G11" s="19"/>
      <c r="H11" s="24">
        <f>SUM(H8:H10)</f>
        <v>1</v>
      </c>
      <c r="I11" s="35"/>
      <c r="J11" s="25">
        <f>SUM(J8:J10)</f>
        <v>0.14177700902154422</v>
      </c>
    </row>
    <row r="12" spans="1:10">
      <c r="D12" s="19"/>
      <c r="E12" s="19"/>
      <c r="F12" s="19"/>
      <c r="G12" s="19"/>
      <c r="H12" s="35"/>
      <c r="I12" s="35"/>
      <c r="J12" s="35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3"/>
  <sheetViews>
    <sheetView showGridLines="0" rightToLeft="1" view="pageBreakPreview" zoomScale="86" zoomScaleNormal="100" zoomScaleSheetLayoutView="86" workbookViewId="0">
      <selection activeCell="U15" sqref="U15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7.5703125" bestFit="1" customWidth="1"/>
    <col min="7" max="7" width="1.28515625" customWidth="1"/>
    <col min="8" max="8" width="17.42578125" bestFit="1" customWidth="1"/>
    <col min="9" max="9" width="1.28515625" customWidth="1"/>
    <col min="10" max="10" width="17.28515625" bestFit="1" customWidth="1"/>
    <col min="11" max="11" width="1.28515625" customWidth="1"/>
    <col min="12" max="12" width="20.5703125" customWidth="1"/>
    <col min="13" max="13" width="1.28515625" customWidth="1"/>
    <col min="14" max="14" width="16.28515625" customWidth="1"/>
    <col min="15" max="16" width="1.28515625" customWidth="1"/>
    <col min="17" max="17" width="22.42578125" customWidth="1"/>
    <col min="18" max="18" width="1.28515625" customWidth="1"/>
    <col min="19" max="19" width="19.140625" customWidth="1"/>
    <col min="20" max="20" width="1.28515625" customWidth="1"/>
    <col min="21" max="21" width="19.7109375" customWidth="1"/>
    <col min="22" max="22" width="1.28515625" customWidth="1"/>
    <col min="23" max="23" width="18" customWidth="1"/>
    <col min="24" max="24" width="0.28515625" customWidth="1"/>
    <col min="25" max="25" width="18.5703125" customWidth="1"/>
  </cols>
  <sheetData>
    <row r="1" spans="1:25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5" ht="28.5" customHeight="1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5" ht="28.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5" ht="14.45" customHeight="1"/>
    <row r="5" spans="1:25" ht="32.25" customHeight="1">
      <c r="A5" s="2" t="s">
        <v>35</v>
      </c>
      <c r="B5" s="55" t="s">
        <v>58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5" ht="21" customHeight="1">
      <c r="D6" s="56" t="s">
        <v>36</v>
      </c>
      <c r="E6" s="56"/>
      <c r="F6" s="56"/>
      <c r="G6" s="56"/>
      <c r="H6" s="56"/>
      <c r="I6" s="56"/>
      <c r="J6" s="56"/>
      <c r="K6" s="56"/>
      <c r="L6" s="56"/>
      <c r="N6" s="56" t="s">
        <v>37</v>
      </c>
      <c r="O6" s="56"/>
      <c r="P6" s="56"/>
      <c r="Q6" s="56"/>
      <c r="R6" s="56"/>
      <c r="S6" s="56"/>
      <c r="T6" s="56"/>
      <c r="U6" s="56"/>
      <c r="V6" s="56"/>
      <c r="W6" s="56"/>
    </row>
    <row r="7" spans="1:25" ht="21.75" customHeight="1">
      <c r="D7" s="4"/>
      <c r="E7" s="4"/>
      <c r="F7" s="4"/>
      <c r="G7" s="4"/>
      <c r="H7" s="4"/>
      <c r="I7" s="4"/>
      <c r="J7" s="57" t="s">
        <v>19</v>
      </c>
      <c r="K7" s="57"/>
      <c r="L7" s="57"/>
      <c r="N7" s="4"/>
      <c r="O7" s="4"/>
      <c r="P7" s="4"/>
      <c r="Q7" s="4"/>
      <c r="R7" s="4"/>
      <c r="S7" s="4"/>
      <c r="T7" s="4"/>
      <c r="U7" s="57" t="s">
        <v>19</v>
      </c>
      <c r="V7" s="57"/>
      <c r="W7" s="57"/>
    </row>
    <row r="8" spans="1:25" ht="29.25" customHeight="1">
      <c r="A8" s="56" t="s">
        <v>38</v>
      </c>
      <c r="B8" s="56"/>
      <c r="D8" s="3" t="s">
        <v>39</v>
      </c>
      <c r="F8" s="3" t="s">
        <v>40</v>
      </c>
      <c r="H8" s="3" t="s">
        <v>41</v>
      </c>
      <c r="J8" s="5" t="s">
        <v>22</v>
      </c>
      <c r="K8" s="4"/>
      <c r="L8" s="5" t="s">
        <v>30</v>
      </c>
      <c r="N8" s="3" t="s">
        <v>39</v>
      </c>
      <c r="P8" s="56" t="s">
        <v>40</v>
      </c>
      <c r="Q8" s="56"/>
      <c r="S8" s="3" t="s">
        <v>41</v>
      </c>
      <c r="U8" s="5" t="s">
        <v>22</v>
      </c>
      <c r="V8" s="4"/>
      <c r="W8" s="5" t="s">
        <v>30</v>
      </c>
    </row>
    <row r="9" spans="1:25" s="19" customFormat="1" ht="27" customHeight="1">
      <c r="A9" s="58" t="s">
        <v>18</v>
      </c>
      <c r="B9" s="58"/>
      <c r="D9" s="20">
        <v>0</v>
      </c>
      <c r="F9" s="20">
        <f>'درآمد ناشی از تغییر قیمت اوراق'!I9</f>
        <v>2856421711611</v>
      </c>
      <c r="H9" s="20">
        <f>'درآمد ناشی از فروش'!I9</f>
        <v>2460164851006</v>
      </c>
      <c r="J9" s="20">
        <f>D9+F9+H9</f>
        <v>5316586562617</v>
      </c>
      <c r="L9" s="44">
        <f>J9/درآمد!F11</f>
        <v>0.99904616635485533</v>
      </c>
      <c r="N9" s="20">
        <v>0</v>
      </c>
      <c r="P9" s="59">
        <f>'درآمد ناشی از تغییر قیمت اوراق'!Q9</f>
        <v>13106838890744</v>
      </c>
      <c r="Q9" s="60"/>
      <c r="S9" s="20">
        <f>'درآمد ناشی از فروش'!Q9</f>
        <v>4591035739634</v>
      </c>
      <c r="U9" s="20">
        <f>N9+P9+S9</f>
        <v>17697874630378</v>
      </c>
      <c r="W9" s="44">
        <f>U9/Y13</f>
        <v>0.99670265815216752</v>
      </c>
    </row>
    <row r="10" spans="1:25" s="19" customFormat="1" ht="31.5" customHeight="1">
      <c r="A10" s="61" t="s">
        <v>19</v>
      </c>
      <c r="B10" s="61"/>
      <c r="D10" s="21">
        <f>SUM(D9)</f>
        <v>0</v>
      </c>
      <c r="F10" s="21">
        <f>SUM(F9)</f>
        <v>2856421711611</v>
      </c>
      <c r="H10" s="21">
        <f>SUM(H9)</f>
        <v>2460164851006</v>
      </c>
      <c r="J10" s="21">
        <f>SUM(J9)</f>
        <v>5316586562617</v>
      </c>
      <c r="L10" s="24">
        <f>SUM(L9)</f>
        <v>0.99904616635485533</v>
      </c>
      <c r="N10" s="21">
        <f>SUM(N9)</f>
        <v>0</v>
      </c>
      <c r="Q10" s="21">
        <f>SUM(P9)</f>
        <v>13106838890744</v>
      </c>
      <c r="S10" s="21">
        <f>SUM(S9)</f>
        <v>4591035739634</v>
      </c>
      <c r="U10" s="21">
        <f>SUM(U9)</f>
        <v>17697874630378</v>
      </c>
      <c r="W10" s="24">
        <f>SUM(W9)</f>
        <v>0.99670265815216752</v>
      </c>
    </row>
    <row r="13" spans="1:25">
      <c r="Y13" s="45">
        <v>17756423629078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1"/>
  <sheetViews>
    <sheetView showGridLines="0" rightToLeft="1" view="pageBreakPreview" zoomScale="91" zoomScaleNormal="100" zoomScaleSheetLayoutView="91" workbookViewId="0">
      <selection activeCell="D11" sqref="D11"/>
    </sheetView>
  </sheetViews>
  <sheetFormatPr defaultRowHeight="12.75"/>
  <cols>
    <col min="1" max="1" width="5.140625" customWidth="1"/>
    <col min="2" max="2" width="49.5703125" customWidth="1"/>
    <col min="3" max="3" width="1.28515625" customWidth="1"/>
    <col min="4" max="4" width="28.5703125" customWidth="1"/>
    <col min="5" max="5" width="1.28515625" customWidth="1"/>
    <col min="6" max="6" width="23.140625" customWidth="1"/>
    <col min="7" max="7" width="1.28515625" customWidth="1"/>
    <col min="8" max="8" width="28.5703125" customWidth="1"/>
    <col min="9" max="9" width="1.28515625" customWidth="1"/>
    <col min="10" max="10" width="19.85546875" customWidth="1"/>
    <col min="11" max="11" width="0.28515625" customWidth="1"/>
    <col min="16" max="16" width="12.7109375" bestFit="1" customWidth="1"/>
    <col min="21" max="21" width="15.140625" customWidth="1"/>
  </cols>
  <sheetData>
    <row r="1" spans="1:22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22" ht="21.75" customHeight="1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</row>
    <row r="3" spans="1:22" ht="24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22" ht="14.45" customHeight="1"/>
    <row r="5" spans="1:22" ht="28.5" customHeight="1">
      <c r="A5" s="2" t="s">
        <v>65</v>
      </c>
      <c r="B5" s="55" t="s">
        <v>42</v>
      </c>
      <c r="C5" s="55"/>
      <c r="D5" s="55"/>
      <c r="E5" s="55"/>
      <c r="F5" s="55"/>
      <c r="G5" s="55"/>
      <c r="H5" s="55"/>
      <c r="I5" s="55"/>
      <c r="J5" s="55"/>
    </row>
    <row r="6" spans="1:22" ht="21.75" customHeight="1">
      <c r="D6" s="56" t="s">
        <v>36</v>
      </c>
      <c r="E6" s="56"/>
      <c r="F6" s="56"/>
      <c r="H6" s="56" t="s">
        <v>37</v>
      </c>
      <c r="I6" s="56"/>
      <c r="J6" s="56"/>
    </row>
    <row r="7" spans="1:22" ht="36.4" customHeight="1">
      <c r="A7" s="56" t="s">
        <v>43</v>
      </c>
      <c r="B7" s="56"/>
      <c r="D7" s="13" t="s">
        <v>44</v>
      </c>
      <c r="E7" s="4"/>
      <c r="F7" s="13" t="s">
        <v>45</v>
      </c>
      <c r="H7" s="13" t="s">
        <v>44</v>
      </c>
      <c r="I7" s="4"/>
      <c r="J7" s="13" t="s">
        <v>45</v>
      </c>
    </row>
    <row r="8" spans="1:22" ht="21.75" customHeight="1">
      <c r="A8" s="62" t="s">
        <v>66</v>
      </c>
      <c r="B8" s="62"/>
      <c r="D8" s="29">
        <v>61257</v>
      </c>
      <c r="E8" s="19"/>
      <c r="F8" s="26">
        <f>D8/P20</f>
        <v>4.2624156897845299E-5</v>
      </c>
      <c r="G8" s="19"/>
      <c r="H8" s="29">
        <v>25371178</v>
      </c>
      <c r="I8" s="19"/>
      <c r="J8" s="36">
        <f>H8/U20</f>
        <v>1.9338796822577558E-3</v>
      </c>
    </row>
    <row r="9" spans="1:22" ht="21.75" customHeight="1" thickBot="1">
      <c r="A9" s="61" t="s">
        <v>19</v>
      </c>
      <c r="B9" s="61"/>
      <c r="D9" s="21">
        <f>SUM(D8)</f>
        <v>61257</v>
      </c>
      <c r="E9" s="19"/>
      <c r="F9" s="27">
        <f>SUM(F8)</f>
        <v>4.2624156897845299E-5</v>
      </c>
      <c r="G9" s="19"/>
      <c r="H9" s="21">
        <f>SUM(H8)</f>
        <v>25371178</v>
      </c>
      <c r="I9" s="19"/>
      <c r="J9" s="25">
        <f>SUM(J8)</f>
        <v>1.9338796822577558E-3</v>
      </c>
    </row>
    <row r="16" spans="1:22">
      <c r="N16" s="46"/>
      <c r="O16" s="46" t="s">
        <v>67</v>
      </c>
      <c r="P16" s="46"/>
      <c r="Q16" s="46"/>
      <c r="R16" s="46"/>
      <c r="S16" s="46"/>
      <c r="T16" s="46" t="s">
        <v>37</v>
      </c>
      <c r="U16" s="46"/>
      <c r="V16" s="47"/>
    </row>
    <row r="17" spans="14:22">
      <c r="N17" s="46"/>
      <c r="O17" s="46"/>
      <c r="P17" s="46"/>
      <c r="Q17" s="46"/>
      <c r="R17" s="46"/>
      <c r="S17" s="46"/>
      <c r="T17" s="46"/>
      <c r="U17" s="46"/>
      <c r="V17" s="47"/>
    </row>
    <row r="18" spans="14:22">
      <c r="N18" s="46" t="s">
        <v>57</v>
      </c>
      <c r="O18" s="46" t="s">
        <v>68</v>
      </c>
      <c r="P18" s="45">
        <f>سپرده!D10</f>
        <v>2468831208</v>
      </c>
      <c r="Q18" s="46"/>
      <c r="R18" s="46"/>
      <c r="S18" s="46" t="s">
        <v>57</v>
      </c>
      <c r="T18" s="46" t="s">
        <v>68</v>
      </c>
      <c r="U18" s="45">
        <v>25833176937</v>
      </c>
      <c r="V18" s="47"/>
    </row>
    <row r="19" spans="14:22">
      <c r="N19" s="46"/>
      <c r="O19" s="46" t="s">
        <v>69</v>
      </c>
      <c r="P19" s="45">
        <f>سپرده!J10</f>
        <v>405454383</v>
      </c>
      <c r="Q19" s="46"/>
      <c r="R19" s="46"/>
      <c r="S19" s="46"/>
      <c r="T19" s="46" t="s">
        <v>69</v>
      </c>
      <c r="U19" s="45">
        <f>سپرده!J10</f>
        <v>405454383</v>
      </c>
      <c r="V19" s="47"/>
    </row>
    <row r="20" spans="14:22">
      <c r="N20" s="46"/>
      <c r="O20" s="46" t="s">
        <v>70</v>
      </c>
      <c r="P20" s="45">
        <f>(P18+P19)/2</f>
        <v>1437142795.5</v>
      </c>
      <c r="Q20" s="46"/>
      <c r="R20" s="46"/>
      <c r="S20" s="46"/>
      <c r="T20" s="46" t="s">
        <v>70</v>
      </c>
      <c r="U20" s="45">
        <f>(U18+U19)/2</f>
        <v>13119315660</v>
      </c>
      <c r="V20" s="47"/>
    </row>
    <row r="21" spans="14:22">
      <c r="N21" s="46"/>
      <c r="O21" s="46"/>
      <c r="P21" s="46"/>
      <c r="Q21" s="46"/>
      <c r="R21" s="46"/>
      <c r="S21" s="46"/>
      <c r="T21" s="46"/>
      <c r="U21" s="46"/>
      <c r="V21" s="47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showGridLines="0" rightToLeft="1" view="pageBreakPreview" zoomScale="89" zoomScaleNormal="100" zoomScaleSheetLayoutView="89" workbookViewId="0">
      <selection activeCell="D15" sqref="D15"/>
    </sheetView>
  </sheetViews>
  <sheetFormatPr defaultRowHeight="12.75"/>
  <cols>
    <col min="1" max="1" width="5.710937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4" t="s">
        <v>0</v>
      </c>
      <c r="B1" s="54"/>
      <c r="C1" s="54"/>
      <c r="D1" s="54"/>
      <c r="E1" s="54"/>
      <c r="F1" s="54"/>
    </row>
    <row r="2" spans="1:6" ht="21.75" customHeight="1">
      <c r="A2" s="54" t="s">
        <v>25</v>
      </c>
      <c r="B2" s="54"/>
      <c r="C2" s="54"/>
      <c r="D2" s="54"/>
      <c r="E2" s="54"/>
      <c r="F2" s="54"/>
    </row>
    <row r="3" spans="1:6" ht="21.75" customHeight="1">
      <c r="A3" s="54" t="s">
        <v>2</v>
      </c>
      <c r="B3" s="54"/>
      <c r="C3" s="54"/>
      <c r="D3" s="54"/>
      <c r="E3" s="54"/>
      <c r="F3" s="54"/>
    </row>
    <row r="4" spans="1:6" ht="14.45" customHeight="1"/>
    <row r="5" spans="1:6" ht="25.5" customHeight="1">
      <c r="A5" s="2" t="s">
        <v>64</v>
      </c>
      <c r="B5" s="55" t="s">
        <v>34</v>
      </c>
      <c r="C5" s="55"/>
      <c r="D5" s="55"/>
      <c r="E5" s="55"/>
      <c r="F5" s="55"/>
    </row>
    <row r="6" spans="1:6" ht="14.45" customHeight="1">
      <c r="D6" s="3" t="s">
        <v>36</v>
      </c>
      <c r="F6" s="3" t="s">
        <v>8</v>
      </c>
    </row>
    <row r="7" spans="1:6" ht="21.75" customHeight="1">
      <c r="A7" s="56" t="s">
        <v>34</v>
      </c>
      <c r="B7" s="56"/>
      <c r="D7" s="5" t="s">
        <v>22</v>
      </c>
      <c r="F7" s="5" t="s">
        <v>22</v>
      </c>
    </row>
    <row r="8" spans="1:6" ht="21.75" customHeight="1">
      <c r="A8" s="65" t="s">
        <v>46</v>
      </c>
      <c r="B8" s="65"/>
      <c r="D8" s="12">
        <v>5075919525</v>
      </c>
      <c r="F8" s="12">
        <v>15098977118</v>
      </c>
    </row>
    <row r="9" spans="1:6" ht="21.75" customHeight="1">
      <c r="A9" s="61" t="s">
        <v>19</v>
      </c>
      <c r="B9" s="61"/>
      <c r="D9" s="8">
        <f>SUM(D8)</f>
        <v>5075919525</v>
      </c>
      <c r="F9" s="8">
        <f>SUM(F8)</f>
        <v>15098977118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6"/>
  <sheetViews>
    <sheetView showGridLines="0" rightToLeft="1" view="pageBreakPreview" zoomScale="95" zoomScaleNormal="100" zoomScaleSheetLayoutView="95" workbookViewId="0">
      <selection activeCell="K18" sqref="K18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21.75" customHeight="1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14.45" customHeight="1"/>
    <row r="5" spans="1:15" ht="14.45" customHeight="1">
      <c r="A5" s="55" t="s">
        <v>50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4.45" customHeight="1">
      <c r="A6" s="56" t="s">
        <v>28</v>
      </c>
      <c r="C6" s="56" t="s">
        <v>36</v>
      </c>
      <c r="D6" s="56"/>
      <c r="E6" s="56"/>
      <c r="F6" s="56"/>
      <c r="G6" s="56"/>
      <c r="I6" s="56" t="s">
        <v>37</v>
      </c>
      <c r="J6" s="56"/>
      <c r="K6" s="56"/>
      <c r="L6" s="56"/>
      <c r="M6" s="56"/>
    </row>
    <row r="7" spans="1:15" ht="45" customHeight="1">
      <c r="A7" s="56"/>
      <c r="C7" s="13" t="s">
        <v>48</v>
      </c>
      <c r="D7" s="4"/>
      <c r="E7" s="13" t="s">
        <v>47</v>
      </c>
      <c r="F7" s="4"/>
      <c r="G7" s="13" t="s">
        <v>49</v>
      </c>
      <c r="I7" s="13" t="s">
        <v>48</v>
      </c>
      <c r="J7" s="4"/>
      <c r="K7" s="13" t="s">
        <v>47</v>
      </c>
      <c r="L7" s="4"/>
      <c r="M7" s="13" t="s">
        <v>49</v>
      </c>
    </row>
    <row r="8" spans="1:15" ht="21.75" customHeight="1">
      <c r="A8" s="9" t="s">
        <v>61</v>
      </c>
      <c r="C8" s="29">
        <v>15026</v>
      </c>
      <c r="D8" s="19"/>
      <c r="E8" s="29">
        <v>0</v>
      </c>
      <c r="F8" s="19"/>
      <c r="G8" s="29">
        <f>C8-E8</f>
        <v>15026</v>
      </c>
      <c r="H8" s="19"/>
      <c r="I8" s="29">
        <v>60230</v>
      </c>
      <c r="J8" s="19"/>
      <c r="K8" s="29">
        <v>0</v>
      </c>
      <c r="L8" s="19"/>
      <c r="M8" s="29">
        <f>I8-K8</f>
        <v>60230</v>
      </c>
      <c r="N8" s="19"/>
      <c r="O8" s="19"/>
    </row>
    <row r="9" spans="1:15" ht="21.75" customHeight="1">
      <c r="A9" s="10" t="s">
        <v>62</v>
      </c>
      <c r="C9" s="32">
        <v>18557</v>
      </c>
      <c r="D9" s="19"/>
      <c r="E9" s="32">
        <v>0</v>
      </c>
      <c r="F9" s="19"/>
      <c r="G9" s="32">
        <f>C9-E9</f>
        <v>18557</v>
      </c>
      <c r="H9" s="19"/>
      <c r="I9" s="32">
        <v>25271183</v>
      </c>
      <c r="J9" s="19"/>
      <c r="K9" s="32">
        <v>0</v>
      </c>
      <c r="L9" s="19"/>
      <c r="M9" s="32">
        <f>I9-K9</f>
        <v>25271183</v>
      </c>
      <c r="N9" s="19"/>
      <c r="O9" s="19"/>
    </row>
    <row r="10" spans="1:15" ht="21.75" customHeight="1">
      <c r="A10" s="11" t="s">
        <v>63</v>
      </c>
      <c r="C10" s="34">
        <v>27674</v>
      </c>
      <c r="D10" s="19"/>
      <c r="E10" s="34">
        <v>0</v>
      </c>
      <c r="F10" s="19"/>
      <c r="G10" s="34">
        <f>C10-E10</f>
        <v>27674</v>
      </c>
      <c r="H10" s="19"/>
      <c r="I10" s="34">
        <v>39765</v>
      </c>
      <c r="J10" s="19"/>
      <c r="K10" s="34">
        <v>0</v>
      </c>
      <c r="L10" s="19"/>
      <c r="M10" s="34">
        <f>I10-K10</f>
        <v>39765</v>
      </c>
      <c r="N10" s="19"/>
      <c r="O10" s="19"/>
    </row>
    <row r="11" spans="1:15" ht="21.75" customHeight="1">
      <c r="A11" s="7" t="s">
        <v>19</v>
      </c>
      <c r="C11" s="21">
        <f>SUM(C8:C10)</f>
        <v>61257</v>
      </c>
      <c r="D11" s="19"/>
      <c r="E11" s="21">
        <f>SUM(E8:E10)</f>
        <v>0</v>
      </c>
      <c r="F11" s="19"/>
      <c r="G11" s="21">
        <f>SUM(G8:G10)</f>
        <v>61257</v>
      </c>
      <c r="H11" s="19"/>
      <c r="I11" s="21">
        <f>SUM(I8:I10)</f>
        <v>25371178</v>
      </c>
      <c r="J11" s="19"/>
      <c r="K11" s="21">
        <f>SUM(K8:K10)</f>
        <v>0</v>
      </c>
      <c r="L11" s="19"/>
      <c r="M11" s="21">
        <f>SUM(M8:M10)</f>
        <v>25371178</v>
      </c>
      <c r="N11" s="19"/>
      <c r="O11" s="19"/>
    </row>
    <row r="12" spans="1:1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6" spans="1:15">
      <c r="I16" s="4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1"/>
  <sheetViews>
    <sheetView showGridLines="0" rightToLeft="1" view="pageBreakPreview" zoomScale="86" zoomScaleNormal="100" zoomScaleSheetLayoutView="86" workbookViewId="0">
      <selection activeCell="I8" sqref="I8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23.28515625" customWidth="1"/>
    <col min="6" max="6" width="1.28515625" customWidth="1"/>
    <col min="7" max="7" width="18" customWidth="1"/>
    <col min="8" max="8" width="1.28515625" customWidth="1"/>
    <col min="9" max="9" width="25" customWidth="1"/>
    <col min="10" max="10" width="1.28515625" customWidth="1"/>
    <col min="11" max="11" width="10.42578125" customWidth="1"/>
    <col min="12" max="12" width="1.28515625" customWidth="1"/>
    <col min="13" max="13" width="21.28515625" customWidth="1"/>
    <col min="14" max="14" width="1.28515625" customWidth="1"/>
    <col min="15" max="15" width="25.42578125" customWidth="1"/>
    <col min="16" max="16" width="1.28515625" customWidth="1"/>
    <col min="17" max="17" width="28.7109375" customWidth="1"/>
    <col min="18" max="18" width="1.28515625" customWidth="1"/>
    <col min="19" max="19" width="0.28515625" customWidth="1"/>
  </cols>
  <sheetData>
    <row r="1" spans="1:18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8" ht="21.75" customHeight="1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4.45" customHeight="1"/>
    <row r="5" spans="1:18" ht="14.45" customHeight="1">
      <c r="A5" s="55" t="s">
        <v>51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14.45" customHeight="1">
      <c r="A6" s="56" t="s">
        <v>28</v>
      </c>
      <c r="C6" s="56" t="s">
        <v>36</v>
      </c>
      <c r="D6" s="56"/>
      <c r="E6" s="56"/>
      <c r="F6" s="56"/>
      <c r="G6" s="56"/>
      <c r="H6" s="56"/>
      <c r="I6" s="56"/>
      <c r="K6" s="56" t="s">
        <v>37</v>
      </c>
      <c r="L6" s="56"/>
      <c r="M6" s="56"/>
      <c r="N6" s="56"/>
      <c r="O6" s="56"/>
      <c r="P6" s="56"/>
      <c r="Q6" s="56"/>
      <c r="R6" s="56"/>
    </row>
    <row r="7" spans="1:18" ht="29.1" customHeight="1">
      <c r="A7" s="56"/>
      <c r="C7" s="13" t="s">
        <v>12</v>
      </c>
      <c r="D7" s="4"/>
      <c r="E7" s="13" t="s">
        <v>52</v>
      </c>
      <c r="F7" s="4"/>
      <c r="G7" s="13" t="s">
        <v>53</v>
      </c>
      <c r="H7" s="4"/>
      <c r="I7" s="13" t="s">
        <v>54</v>
      </c>
      <c r="K7" s="13" t="s">
        <v>12</v>
      </c>
      <c r="L7" s="4"/>
      <c r="M7" s="13" t="s">
        <v>52</v>
      </c>
      <c r="N7" s="4"/>
      <c r="O7" s="13" t="s">
        <v>53</v>
      </c>
      <c r="P7" s="4"/>
      <c r="Q7" s="66" t="s">
        <v>54</v>
      </c>
      <c r="R7" s="66"/>
    </row>
    <row r="8" spans="1:18" ht="21.75" customHeight="1">
      <c r="A8" s="6" t="s">
        <v>18</v>
      </c>
      <c r="C8" s="20">
        <f>-سهام!P9</f>
        <v>372296</v>
      </c>
      <c r="D8" s="19"/>
      <c r="E8" s="20">
        <f>سهام!R9</f>
        <v>7359614574969</v>
      </c>
      <c r="F8" s="19"/>
      <c r="G8" s="20">
        <v>4899449723963</v>
      </c>
      <c r="H8" s="19"/>
      <c r="I8" s="20">
        <f>E8-G8</f>
        <v>2460164851006</v>
      </c>
      <c r="J8" s="19"/>
      <c r="K8" s="20">
        <v>989284</v>
      </c>
      <c r="L8" s="19"/>
      <c r="M8" s="20">
        <v>17403381494586</v>
      </c>
      <c r="N8" s="19"/>
      <c r="O8" s="20">
        <v>12812345754952</v>
      </c>
      <c r="P8" s="19"/>
      <c r="Q8" s="20">
        <f>M8-O8</f>
        <v>4591035739634</v>
      </c>
      <c r="R8" s="39"/>
    </row>
    <row r="9" spans="1:18" ht="21.75" customHeight="1">
      <c r="A9" s="7" t="s">
        <v>19</v>
      </c>
      <c r="C9" s="21"/>
      <c r="D9" s="19"/>
      <c r="E9" s="21">
        <f>SUM(E8)</f>
        <v>7359614574969</v>
      </c>
      <c r="F9" s="19"/>
      <c r="G9" s="21">
        <f>SUM(G8)</f>
        <v>4899449723963</v>
      </c>
      <c r="H9" s="19"/>
      <c r="I9" s="21">
        <f>SUM(I8)</f>
        <v>2460164851006</v>
      </c>
      <c r="J9" s="19"/>
      <c r="K9" s="21"/>
      <c r="L9" s="19"/>
      <c r="M9" s="21">
        <f>SUM(M8)</f>
        <v>17403381494586</v>
      </c>
      <c r="N9" s="19"/>
      <c r="O9" s="21">
        <f>SUM(O8)</f>
        <v>12812345754952</v>
      </c>
      <c r="P9" s="19"/>
      <c r="Q9" s="21">
        <f>SUM(Q8)</f>
        <v>4591035739634</v>
      </c>
      <c r="R9" s="28"/>
    </row>
    <row r="10" spans="1:18"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4" spans="1:18">
      <c r="E14" s="49"/>
    </row>
    <row r="15" spans="1:18">
      <c r="E15" s="48"/>
      <c r="G15" s="50"/>
      <c r="I15" s="43"/>
    </row>
    <row r="16" spans="1:18">
      <c r="E16" s="43"/>
      <c r="Q16" s="43"/>
    </row>
    <row r="17" spans="5:17">
      <c r="Q17" s="43"/>
    </row>
    <row r="18" spans="5:17">
      <c r="E18" s="43"/>
    </row>
    <row r="19" spans="5:17">
      <c r="Q19" s="43"/>
    </row>
    <row r="21" spans="5:17">
      <c r="Q21" s="43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سهام</vt:lpstr>
      <vt:lpstr>سپرده</vt:lpstr>
      <vt:lpstr>درآمد</vt:lpstr>
      <vt:lpstr>درآمد حاصل از سرمایه گذاری در گ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حاصل از سرمایه گذاری در گ'!Print_Area</vt:lpstr>
      <vt:lpstr>'درآمد سپرده بانکی'!Print_Area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Fatemeh Aqaii</dc:creator>
  <dc:description/>
  <cp:lastModifiedBy>Fatemeh Aqaii</cp:lastModifiedBy>
  <dcterms:created xsi:type="dcterms:W3CDTF">2026-01-21T09:40:39Z</dcterms:created>
  <dcterms:modified xsi:type="dcterms:W3CDTF">2026-01-25T06:31:14Z</dcterms:modified>
</cp:coreProperties>
</file>