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آذر 1404\"/>
    </mc:Choice>
  </mc:AlternateContent>
  <xr:revisionPtr revIDLastSave="0" documentId="8_{9C707CE7-3079-4C2C-A6EB-FC43D1721D0C}" xr6:coauthVersionLast="47" xr6:coauthVersionMax="47" xr10:uidLastSave="{00000000-0000-0000-0000-000000000000}"/>
  <bookViews>
    <workbookView xWindow="-120" yWindow="-120" windowWidth="29040" windowHeight="15840" tabRatio="962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حاصل از سرمایه گذاری در گ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4">'درآمد حاصل از سرمایه گذاری در گ'!$A$1:$X$10</definedName>
    <definedName name="_xlnm.Print_Area" localSheetId="5">'درآمد سپرده بانکی'!$A$1:$K$9</definedName>
    <definedName name="_xlnm.Print_Area" localSheetId="9">'درآمد ناشی از تغییر قیمت اوراق'!$A$1:$S$9</definedName>
    <definedName name="_xlnm.Print_Area" localSheetId="8">'درآمد ناشی از فروش'!$A$1:$S$9</definedName>
    <definedName name="_xlnm.Print_Area" localSheetId="6">'سایر درآمدها'!$A$1:$G$9</definedName>
    <definedName name="_xlnm.Print_Area" localSheetId="2">سپرده!$A$1:$M$10</definedName>
    <definedName name="_xlnm.Print_Area" localSheetId="1">سهام!$A$1:$AC$11</definedName>
    <definedName name="_xlnm.Print_Area" localSheetId="7">'سود سپرده بانکی'!$A$1:$N$11</definedName>
    <definedName name="_xlnm.Print_Area" localSheetId="0">'صورت وضعیت'!$A$1:$A$13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9" l="1"/>
  <c r="Q8" i="21"/>
  <c r="I9" i="21"/>
  <c r="Q8" i="19"/>
  <c r="I8" i="19"/>
  <c r="H9" i="9" s="1"/>
  <c r="I8" i="21"/>
  <c r="J8" i="13"/>
  <c r="J9" i="13"/>
  <c r="F9" i="13"/>
  <c r="F8" i="13"/>
  <c r="V18" i="13"/>
  <c r="V19" i="13" s="1"/>
  <c r="Q18" i="13"/>
  <c r="Q19" i="13" s="1"/>
  <c r="Q17" i="13"/>
  <c r="S9" i="9" a="1"/>
  <c r="S9" i="9" s="1"/>
  <c r="Q9" i="9" a="1"/>
  <c r="Q9" i="9" s="1"/>
  <c r="Q10" i="9" s="1"/>
  <c r="F9" i="9"/>
  <c r="L9" i="7"/>
  <c r="J9" i="7"/>
  <c r="U9" i="9" l="1"/>
  <c r="W9" i="9" s="1"/>
  <c r="W10" i="9" s="1"/>
  <c r="J9" i="9"/>
  <c r="AB10" i="2" l="1"/>
  <c r="L10" i="7"/>
  <c r="J10" i="7"/>
  <c r="H10" i="7"/>
  <c r="F10" i="7"/>
  <c r="D10" i="7"/>
  <c r="S10" i="9"/>
  <c r="U10" i="9"/>
  <c r="D10" i="9"/>
  <c r="F10" i="9"/>
  <c r="H10" i="9"/>
  <c r="J10" i="9"/>
  <c r="F8" i="8" s="1"/>
  <c r="N10" i="9"/>
  <c r="H9" i="13"/>
  <c r="D9" i="13"/>
  <c r="F9" i="8" s="1"/>
  <c r="J9" i="8" s="1"/>
  <c r="F9" i="14"/>
  <c r="D9" i="14"/>
  <c r="F10" i="8" s="1"/>
  <c r="J10" i="8" s="1"/>
  <c r="G10" i="18"/>
  <c r="G9" i="18"/>
  <c r="G8" i="18"/>
  <c r="M10" i="18"/>
  <c r="M9" i="18"/>
  <c r="M11" i="18" s="1"/>
  <c r="M8" i="18"/>
  <c r="C11" i="18"/>
  <c r="E11" i="18"/>
  <c r="I11" i="18"/>
  <c r="K11" i="18"/>
  <c r="Q9" i="19"/>
  <c r="O9" i="19"/>
  <c r="M9" i="19"/>
  <c r="I9" i="19"/>
  <c r="G9" i="19"/>
  <c r="E9" i="19"/>
  <c r="E9" i="21"/>
  <c r="G9" i="21"/>
  <c r="M9" i="21"/>
  <c r="O9" i="21"/>
  <c r="Q9" i="21"/>
  <c r="J8" i="8" l="1"/>
  <c r="J11" i="8" s="1"/>
  <c r="F11" i="8"/>
  <c r="L9" i="9" s="1"/>
  <c r="L10" i="9" s="1"/>
  <c r="G11" i="18"/>
  <c r="AB11" i="2"/>
  <c r="X11" i="2"/>
  <c r="T10" i="2"/>
  <c r="Z11" i="2"/>
  <c r="R11" i="2"/>
  <c r="P11" i="2"/>
  <c r="N11" i="2"/>
  <c r="L11" i="2"/>
  <c r="J11" i="2"/>
  <c r="H11" i="2"/>
  <c r="H10" i="8" l="1"/>
  <c r="H9" i="8"/>
  <c r="H8" i="8"/>
  <c r="H11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<sst xmlns="http://schemas.openxmlformats.org/spreadsheetml/2006/main" count="172" uniqueCount="73">
  <si>
    <t>صندوق سرمایه گذاری کالایی دیبای معیار</t>
  </si>
  <si>
    <t>صورت وضعیت پرتفوی</t>
  </si>
  <si>
    <t>برای ماه منتهی به 1404/09/30</t>
  </si>
  <si>
    <t>-1</t>
  </si>
  <si>
    <t>سرمایه گذاری ها</t>
  </si>
  <si>
    <t>-1-1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</si>
  <si>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</si>
  <si>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</si>
  <si>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</si>
  <si>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</si>
  <si>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</si>
  <si>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</si>
  <si>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</si>
  <si>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</si>
  <si>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</si>
  <si>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</si>
  <si>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</si>
  <si>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</si>
  <si>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</si>
  <si>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</si>
  <si>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</si>
  <si>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</si>
  <si>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</si>
  <si>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</si>
  <si>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</si>
  <si>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</si>
  <si>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</si>
  <si>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</si>
  <si>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</si>
  <si>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</si>
  <si>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</si>
  <si>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</si>
  <si>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</si>
  <si>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</si>
  <si>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</si>
  <si>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</si>
  <si>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</si>
  <si>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</si>
  <si>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</si>
  <si>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</si>
  <si>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</si>
  <si>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</si>
  <si>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</si>
  <si>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</si>
  <si>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</si>
  <si>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</si>
  <si>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</si>
  <si>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</si>
  <si>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</si>
  <si>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</si>
  <si>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</si>
  <si>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</si>
  <si>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</si>
  <si>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</si>
  <si>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</si>
  <si>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</si>
  <si>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</si>
  <si>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بانکی </t>
  </si>
  <si>
    <r>
      <t>2</t>
    </r>
    <r>
      <rPr>
        <sz val="8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</si>
  <si>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8"/>
        <color theme="0" tint="-0.14999847407452621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</si>
  <si>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درآمد حاصل از سرمایه گذاری در گواهی سپرده کالایی</t>
  </si>
  <si>
    <t>سپرده بانکی</t>
  </si>
  <si>
    <t xml:space="preserve">طی ماه </t>
  </si>
  <si>
    <t>اول دوره</t>
  </si>
  <si>
    <t>انتهای دوره</t>
  </si>
  <si>
    <t>میانگین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</si>
  <si>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</si>
  <si>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</si>
  <si>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>ملل</t>
  </si>
  <si>
    <t>ملت</t>
  </si>
  <si>
    <t>خاورمیانه</t>
  </si>
  <si>
    <t>سرمایه گذاری درگواهی سپرده کالایی</t>
  </si>
  <si>
    <t>_2_1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</si>
</sst>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%"/>
    <numFmt numFmtId="166" formatCode="0.000000%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8"/>
      <color rgb="FF000000"/>
      <name val="B Nazanin"/>
      <charset val="178"/>
    </font>
    <font>
      <sz val="10"/>
      <color theme="0" tint="-0.34998626667073579"/>
      <name val="Arial"/>
      <family val="2"/>
    </font>
    <font>
      <b/>
      <sz val="24"/>
      <color rgb="FF000000"/>
      <name val="B Nazanin"/>
      <charset val="178"/>
    </font>
    <font>
      <sz val="10"/>
      <color rgb="FF000000"/>
      <name val="Arial"/>
      <family val="2"/>
    </font>
    <font>
      <sz val="8"/>
      <color theme="0" tint="-0.14999847407452621"/>
      <name val="B Nazanin"/>
      <charset val="178"/>
    </font>
    <font>
      <sz val="10"/>
      <color theme="1"/>
      <name val="Arial"/>
      <family val="2"/>
    </font>
    <font>
      <b/>
      <sz val="8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6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" fontId="4" fillId="0" borderId="5" xfId="0" applyNumberFormat="1" applyFont="1" applyFill="1" applyBorder="1" applyAlignment="1">
      <alignment horizontal="center" vertical="center"/>
    </xf>
    <xf numFmtId="9" fontId="0" fillId="0" borderId="0" xfId="1" applyNumberFormat="1" applyFont="1" applyAlignment="1">
      <alignment horizontal="center" vertical="center"/>
    </xf>
    <xf numFmtId="9" fontId="4" fillId="0" borderId="6" xfId="1" applyNumberFormat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10" fontId="4" fillId="0" borderId="5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Alignment="1">
      <alignment horizontal="center" vertical="center"/>
    </xf>
    <xf numFmtId="9" fontId="4" fillId="0" borderId="4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3" fontId="7" fillId="0" borderId="0" xfId="0" applyNumberFormat="1" applyFont="1" applyAlignment="1">
      <alignment horizontal="left"/>
    </xf>
    <xf numFmtId="3" fontId="7" fillId="0" borderId="0" xfId="0" applyNumberFormat="1" applyFont="1" applyFill="1" applyAlignment="1">
      <alignment horizontal="left"/>
    </xf>
    <xf numFmtId="165" fontId="4" fillId="0" borderId="2" xfId="1" applyNumberFormat="1" applyFont="1" applyFill="1" applyBorder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6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4" fillId="0" borderId="0" xfId="0" applyNumberFormat="1" applyFont="1" applyBorder="1" applyAlignment="1">
      <alignment horizontal="center" vertical="center"/>
    </xf>
    <xf numFmtId="3" fontId="0" fillId="0" borderId="0" xfId="0" applyNumberForma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E7"/>
  <sheetViews>
    <sheetView showGridLines="0" rightToLeft="1" tabSelected="1" view="pageBreakPreview" zoomScale="60" zoomScaleNormal="100" workbookViewId="0">
      <selection activeCell="M6" sqref="M6"/>
    </sheetView>
  </sheetViews>
  <sheetFormatPr defaultRowHeight="30" x14ac:dyDescent="0.75"/>
  <cols>
    <col min="1" max="1" width="102.5703125" style="14" customWidth="1"/>
    <col min="2" max="2" width="45.42578125" style="14" customWidth="1"/>
    <col min="3" max="3" width="76.5703125" style="14" customWidth="1"/>
    <col min="4" max="4" width="9.140625" style="14"/>
    <col min="5" max="5" width="16.42578125" style="14" bestFit="1" customWidth="1"/>
    <col min="6" max="16384" width="9.140625" style="14"/>
  </cols>
  <sheetData>
    <row r="1" spans="1:5" ht="29.1" customHeight="1" x14ac:dyDescent="0.75">
      <c r="B1" s="13"/>
      <c r="C1" s="13"/>
    </row>
    <row r="2" spans="1:5" ht="7.35" customHeight="1" x14ac:dyDescent="0.75"/>
    <row r="3" spans="1:5" ht="123.6" customHeight="1" x14ac:dyDescent="0.75">
      <c r="B3" s="52"/>
    </row>
    <row r="4" spans="1:5" ht="92.25" customHeight="1" x14ac:dyDescent="0.75">
      <c r="A4" s="26" t="s">
        <v>0</v>
      </c>
      <c r="B4" s="52"/>
    </row>
    <row r="5" spans="1:5" ht="42.75" customHeight="1" x14ac:dyDescent="0.75">
      <c r="A5" s="26" t="s">
        <v>1</v>
      </c>
    </row>
    <row r="6" spans="1:5" ht="39.75" x14ac:dyDescent="0.75">
      <c r="A6" s="26" t="s">
        <v>2</v>
      </c>
      <c r="E6" s="15"/>
    </row>
    <row r="7" spans="1:5" x14ac:dyDescent="0.75">
      <c r="E7" s="15"/>
    </row>
  </sheetData>
  <mergeCells count="1">
    <mergeCell ref="B3:B4"/>
  </mergeCells>
  <pageMargins left="0.39" right="0.39" top="0.39" bottom="0.39" header="0" footer="0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R25"/>
  <sheetViews>
    <sheetView showGridLines="0" rightToLeft="1" workbookViewId="0">
      <selection activeCell="I8" sqref="I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0.14062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31.140625" customWidth="1"/>
    <col min="18" max="18" width="1.28515625" customWidth="1"/>
    <col min="19" max="19" width="0.28515625" customWidth="1"/>
  </cols>
  <sheetData>
    <row r="1" spans="1:1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8" ht="21.75" customHeight="1" x14ac:dyDescent="0.2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5" customHeight="1" x14ac:dyDescent="0.2"/>
    <row r="5" spans="1:18" ht="14.45" customHeight="1" x14ac:dyDescent="0.2">
      <c r="A5" s="54" t="s">
        <v>55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56" t="s">
        <v>28</v>
      </c>
      <c r="C6" s="56" t="s">
        <v>36</v>
      </c>
      <c r="D6" s="56"/>
      <c r="E6" s="56"/>
      <c r="F6" s="56"/>
      <c r="G6" s="56"/>
      <c r="H6" s="56"/>
      <c r="I6" s="56"/>
      <c r="K6" s="56" t="s">
        <v>37</v>
      </c>
      <c r="L6" s="56"/>
      <c r="M6" s="56"/>
      <c r="N6" s="56"/>
      <c r="O6" s="56"/>
      <c r="P6" s="56"/>
      <c r="Q6" s="56"/>
      <c r="R6" s="56"/>
    </row>
    <row r="7" spans="1:18" ht="29.1" customHeight="1" x14ac:dyDescent="0.2">
      <c r="A7" s="56"/>
      <c r="C7" s="12" t="s">
        <v>12</v>
      </c>
      <c r="D7" s="3"/>
      <c r="E7" s="12" t="s">
        <v>14</v>
      </c>
      <c r="F7" s="3"/>
      <c r="G7" s="12" t="s">
        <v>53</v>
      </c>
      <c r="H7" s="3"/>
      <c r="I7" s="12" t="s">
        <v>56</v>
      </c>
      <c r="K7" s="12" t="s">
        <v>12</v>
      </c>
      <c r="L7" s="3"/>
      <c r="M7" s="12" t="s">
        <v>14</v>
      </c>
      <c r="N7" s="3"/>
      <c r="O7" s="12" t="s">
        <v>53</v>
      </c>
      <c r="P7" s="3"/>
      <c r="Q7" s="68" t="s">
        <v>56</v>
      </c>
      <c r="R7" s="68"/>
    </row>
    <row r="8" spans="1:18" ht="21.75" customHeight="1" x14ac:dyDescent="0.2">
      <c r="A8" s="5" t="s">
        <v>18</v>
      </c>
      <c r="C8" s="20">
        <v>2139249</v>
      </c>
      <c r="D8" s="17"/>
      <c r="E8" s="20">
        <v>38029925778768</v>
      </c>
      <c r="F8" s="17"/>
      <c r="G8" s="20">
        <v>33373977433468</v>
      </c>
      <c r="H8" s="17"/>
      <c r="I8" s="20">
        <f>E8-G8</f>
        <v>4655948345300</v>
      </c>
      <c r="J8" s="17"/>
      <c r="K8" s="20">
        <v>2139249</v>
      </c>
      <c r="L8" s="17"/>
      <c r="M8" s="20">
        <v>38029925778768</v>
      </c>
      <c r="N8" s="17"/>
      <c r="O8" s="20">
        <v>27779508599635</v>
      </c>
      <c r="P8" s="17"/>
      <c r="Q8" s="60">
        <f>M8-O8</f>
        <v>10250417179133</v>
      </c>
      <c r="R8" s="60"/>
    </row>
    <row r="9" spans="1:18" ht="21.75" customHeight="1" x14ac:dyDescent="0.2">
      <c r="A9" s="7" t="s">
        <v>19</v>
      </c>
      <c r="C9" s="21"/>
      <c r="D9" s="17"/>
      <c r="E9" s="21">
        <f>SUM(E8)</f>
        <v>38029925778768</v>
      </c>
      <c r="F9" s="17"/>
      <c r="G9" s="21">
        <f>SUM(G8)</f>
        <v>33373977433468</v>
      </c>
      <c r="H9" s="17"/>
      <c r="I9" s="21">
        <f>SUM(I8)</f>
        <v>4655948345300</v>
      </c>
      <c r="J9" s="17"/>
      <c r="K9" s="21"/>
      <c r="L9" s="17"/>
      <c r="M9" s="21">
        <f>SUM(M8)</f>
        <v>38029925778768</v>
      </c>
      <c r="N9" s="17"/>
      <c r="O9" s="21">
        <f>SUM(O8)</f>
        <v>27779508599635</v>
      </c>
      <c r="P9" s="17"/>
      <c r="Q9" s="69">
        <f>SUM(Q8)</f>
        <v>10250417179133</v>
      </c>
      <c r="R9" s="69"/>
    </row>
    <row r="10" spans="1:18" x14ac:dyDescent="0.2"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</row>
    <row r="11" spans="1:18" x14ac:dyDescent="0.2"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1:18" x14ac:dyDescent="0.2"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</row>
    <row r="17" spans="5:17" x14ac:dyDescent="0.2">
      <c r="Q17" s="32"/>
    </row>
    <row r="18" spans="5:17" x14ac:dyDescent="0.2">
      <c r="I18" s="32"/>
      <c r="Q18" s="32"/>
    </row>
    <row r="19" spans="5:17" x14ac:dyDescent="0.2">
      <c r="E19" s="32"/>
      <c r="Q19" s="32"/>
    </row>
    <row r="20" spans="5:17" x14ac:dyDescent="0.2">
      <c r="E20" s="32"/>
      <c r="I20" s="32"/>
      <c r="Q20" s="32"/>
    </row>
    <row r="21" spans="5:17" x14ac:dyDescent="0.2">
      <c r="E21" s="32"/>
      <c r="Q21" s="32"/>
    </row>
    <row r="22" spans="5:17" x14ac:dyDescent="0.2">
      <c r="E22" s="32"/>
      <c r="Q22" s="32"/>
    </row>
    <row r="23" spans="5:17" x14ac:dyDescent="0.2">
      <c r="E23" s="32"/>
      <c r="I23" s="32"/>
      <c r="Q23" s="32"/>
    </row>
    <row r="24" spans="5:17" x14ac:dyDescent="0.2">
      <c r="E24" s="32"/>
      <c r="Q24" s="32"/>
    </row>
    <row r="25" spans="5:17" x14ac:dyDescent="0.2">
      <c r="E25" s="32"/>
      <c r="Q25" s="3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B15"/>
  <sheetViews>
    <sheetView showGridLines="0" rightToLeft="1" view="pageBreakPreview" zoomScale="98" zoomScaleNormal="100" zoomScaleSheetLayoutView="98" workbookViewId="0">
      <selection activeCell="L31" sqref="L31"/>
    </sheetView>
  </sheetViews>
  <sheetFormatPr defaultRowHeight="12.75" x14ac:dyDescent="0.2"/>
  <cols>
    <col min="1" max="2" width="2.5703125" style="17" customWidth="1"/>
    <col min="3" max="3" width="23.42578125" style="17" customWidth="1"/>
    <col min="4" max="5" width="1.28515625" style="17" customWidth="1"/>
    <col min="6" max="6" width="11.7109375" style="17" customWidth="1"/>
    <col min="7" max="7" width="1.42578125" style="17" customWidth="1"/>
    <col min="8" max="8" width="18.5703125" style="17" bestFit="1" customWidth="1"/>
    <col min="9" max="9" width="1.28515625" style="17" customWidth="1"/>
    <col min="10" max="10" width="18.7109375" style="17" bestFit="1" customWidth="1"/>
    <col min="11" max="11" width="1.85546875" style="17" customWidth="1"/>
    <col min="12" max="12" width="14.28515625" style="17" customWidth="1"/>
    <col min="13" max="13" width="2.42578125" style="17" customWidth="1"/>
    <col min="14" max="14" width="17.7109375" style="17" bestFit="1" customWidth="1"/>
    <col min="15" max="15" width="2.5703125" style="17" customWidth="1"/>
    <col min="16" max="16" width="14.28515625" style="17" customWidth="1"/>
    <col min="17" max="17" width="2.140625" style="17" customWidth="1"/>
    <col min="18" max="18" width="17.7109375" style="17" bestFit="1" customWidth="1"/>
    <col min="19" max="19" width="2.28515625" style="17" customWidth="1"/>
    <col min="20" max="20" width="15.5703125" style="17" customWidth="1"/>
    <col min="21" max="21" width="1.28515625" style="17" customWidth="1"/>
    <col min="22" max="22" width="15.5703125" style="17" customWidth="1"/>
    <col min="23" max="23" width="2.5703125" style="17" customWidth="1"/>
    <col min="24" max="24" width="19.140625" style="17" bestFit="1" customWidth="1"/>
    <col min="25" max="25" width="2.7109375" style="17" customWidth="1"/>
    <col min="26" max="26" width="18.85546875" style="17" bestFit="1" customWidth="1"/>
    <col min="27" max="27" width="1.28515625" style="17" customWidth="1"/>
    <col min="28" max="28" width="18.28515625" style="17" bestFit="1" customWidth="1"/>
    <col min="29" max="29" width="0.28515625" style="17" customWidth="1"/>
    <col min="30" max="16384" width="9.140625" style="17"/>
  </cols>
  <sheetData>
    <row r="1" spans="1:2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</row>
    <row r="2" spans="1:28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</row>
    <row r="3" spans="1:2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</row>
    <row r="4" spans="1:28" ht="21" customHeight="1" x14ac:dyDescent="0.2">
      <c r="A4" s="16" t="s">
        <v>3</v>
      </c>
      <c r="B4" s="54" t="s">
        <v>4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</row>
    <row r="5" spans="1:28" ht="21.75" customHeight="1" x14ac:dyDescent="0.2">
      <c r="A5" s="55" t="s">
        <v>5</v>
      </c>
      <c r="B5" s="55"/>
      <c r="C5" s="54" t="s">
        <v>71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1:28" ht="21.75" customHeight="1" x14ac:dyDescent="0.2">
      <c r="A6" s="16"/>
      <c r="B6" s="1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7.75" customHeight="1" x14ac:dyDescent="0.2">
      <c r="F7" s="56" t="s">
        <v>6</v>
      </c>
      <c r="G7" s="56"/>
      <c r="H7" s="56"/>
      <c r="I7" s="56"/>
      <c r="J7" s="56"/>
      <c r="L7" s="56" t="s">
        <v>7</v>
      </c>
      <c r="M7" s="56"/>
      <c r="N7" s="56"/>
      <c r="O7" s="56"/>
      <c r="P7" s="56"/>
      <c r="Q7" s="56"/>
      <c r="R7" s="56"/>
      <c r="T7" s="56" t="s">
        <v>8</v>
      </c>
      <c r="U7" s="56"/>
      <c r="V7" s="56"/>
      <c r="W7" s="56"/>
      <c r="X7" s="56"/>
      <c r="Y7" s="56"/>
      <c r="Z7" s="56"/>
      <c r="AA7" s="56"/>
      <c r="AB7" s="56"/>
    </row>
    <row r="8" spans="1:28" ht="19.5" customHeight="1" x14ac:dyDescent="0.2">
      <c r="F8" s="18"/>
      <c r="G8" s="18"/>
      <c r="H8" s="18"/>
      <c r="I8" s="18"/>
      <c r="J8" s="18"/>
      <c r="L8" s="57" t="s">
        <v>9</v>
      </c>
      <c r="M8" s="57"/>
      <c r="N8" s="57"/>
      <c r="O8" s="18"/>
      <c r="P8" s="57" t="s">
        <v>10</v>
      </c>
      <c r="Q8" s="57"/>
      <c r="R8" s="57"/>
      <c r="T8" s="18"/>
      <c r="U8" s="18"/>
      <c r="V8" s="18"/>
      <c r="W8" s="18"/>
      <c r="X8" s="18"/>
      <c r="Y8" s="18"/>
      <c r="Z8" s="18"/>
      <c r="AA8" s="18"/>
      <c r="AB8" s="18"/>
    </row>
    <row r="9" spans="1:28" ht="24.75" customHeight="1" x14ac:dyDescent="0.2">
      <c r="A9" s="56" t="s">
        <v>11</v>
      </c>
      <c r="B9" s="56"/>
      <c r="C9" s="56"/>
      <c r="E9" s="56" t="s">
        <v>12</v>
      </c>
      <c r="F9" s="56"/>
      <c r="H9" s="2" t="s">
        <v>13</v>
      </c>
      <c r="J9" s="2" t="s">
        <v>14</v>
      </c>
      <c r="L9" s="4" t="s">
        <v>12</v>
      </c>
      <c r="M9" s="18"/>
      <c r="N9" s="4" t="s">
        <v>13</v>
      </c>
      <c r="P9" s="4" t="s">
        <v>12</v>
      </c>
      <c r="Q9" s="18"/>
      <c r="R9" s="4" t="s">
        <v>15</v>
      </c>
      <c r="T9" s="2" t="s">
        <v>12</v>
      </c>
      <c r="V9" s="2" t="s">
        <v>16</v>
      </c>
      <c r="X9" s="2" t="s">
        <v>13</v>
      </c>
      <c r="Z9" s="2" t="s">
        <v>14</v>
      </c>
      <c r="AB9" s="2" t="s">
        <v>17</v>
      </c>
    </row>
    <row r="10" spans="1:28" ht="21.75" customHeight="1" x14ac:dyDescent="0.2">
      <c r="A10" s="58" t="s">
        <v>18</v>
      </c>
      <c r="B10" s="58"/>
      <c r="C10" s="58"/>
      <c r="D10" s="19"/>
      <c r="E10" s="59">
        <v>2413614</v>
      </c>
      <c r="F10" s="60"/>
      <c r="H10" s="20">
        <v>22066530416938</v>
      </c>
      <c r="J10" s="20">
        <v>36355694207313.602</v>
      </c>
      <c r="L10" s="20">
        <v>173182</v>
      </c>
      <c r="N10" s="20">
        <v>2804593477126</v>
      </c>
      <c r="P10" s="20">
        <v>-447547</v>
      </c>
      <c r="R10" s="20">
        <v>7654513139842</v>
      </c>
      <c r="T10" s="20">
        <f>E10+L10+P10</f>
        <v>2139249</v>
      </c>
      <c r="V10" s="20">
        <v>17820000</v>
      </c>
      <c r="X10" s="20">
        <v>20607529096319</v>
      </c>
      <c r="Z10" s="20">
        <v>38029925778768</v>
      </c>
      <c r="AB10" s="23">
        <f>Z10/AB15</f>
        <v>0.99963801338168745</v>
      </c>
    </row>
    <row r="11" spans="1:28" ht="21.75" customHeight="1" x14ac:dyDescent="0.2">
      <c r="A11" s="61" t="s">
        <v>19</v>
      </c>
      <c r="B11" s="61"/>
      <c r="C11" s="61"/>
      <c r="D11" s="61"/>
      <c r="F11" s="21"/>
      <c r="H11" s="21">
        <f>SUM(H10)</f>
        <v>22066530416938</v>
      </c>
      <c r="J11" s="21">
        <f>SUM(J10)</f>
        <v>36355694207313.602</v>
      </c>
      <c r="L11" s="21">
        <f>SUM(L10)</f>
        <v>173182</v>
      </c>
      <c r="N11" s="21">
        <f>SUM(N10)</f>
        <v>2804593477126</v>
      </c>
      <c r="P11" s="21">
        <f>SUM(P10)</f>
        <v>-447547</v>
      </c>
      <c r="R11" s="21">
        <f>SUM(R10)</f>
        <v>7654513139842</v>
      </c>
      <c r="T11" s="21"/>
      <c r="V11" s="21"/>
      <c r="X11" s="21">
        <f>SUM(X10)</f>
        <v>20607529096319</v>
      </c>
      <c r="Z11" s="21">
        <f>SUM(Z10)</f>
        <v>38029925778768</v>
      </c>
      <c r="AB11" s="24">
        <f>SUM(AB10)</f>
        <v>0.99963801338168745</v>
      </c>
    </row>
    <row r="14" spans="1:28" x14ac:dyDescent="0.2">
      <c r="X14" s="22"/>
    </row>
    <row r="15" spans="1:28" x14ac:dyDescent="0.2">
      <c r="AB15" s="25">
        <v>38043697088025</v>
      </c>
    </row>
  </sheetData>
  <mergeCells count="16">
    <mergeCell ref="A9:C9"/>
    <mergeCell ref="E9:F9"/>
    <mergeCell ref="A10:C10"/>
    <mergeCell ref="E10:F10"/>
    <mergeCell ref="A11:D11"/>
    <mergeCell ref="F7:J7"/>
    <mergeCell ref="L7:R7"/>
    <mergeCell ref="T7:AB7"/>
    <mergeCell ref="L8:N8"/>
    <mergeCell ref="P8:R8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6"/>
  <sheetViews>
    <sheetView showGridLines="0" rightToLeft="1" view="pageBreakPreview" zoomScale="98" zoomScaleNormal="100" zoomScaleSheetLayoutView="98" workbookViewId="0">
      <selection activeCell="L10" sqref="L10"/>
    </sheetView>
  </sheetViews>
  <sheetFormatPr defaultRowHeight="12.75" x14ac:dyDescent="0.2"/>
  <cols>
    <col min="1" max="1" width="5.140625" customWidth="1"/>
    <col min="2" max="2" width="48.140625" customWidth="1"/>
    <col min="3" max="3" width="1.85546875" customWidth="1"/>
    <col min="4" max="4" width="14.28515625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3.71093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2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2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14.45" customHeight="1" x14ac:dyDescent="0.2"/>
    <row r="5" spans="1:12" ht="25.5" customHeight="1" x14ac:dyDescent="0.2">
      <c r="A5" s="1" t="s">
        <v>72</v>
      </c>
      <c r="B5" s="54" t="s">
        <v>20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30.75" customHeight="1" x14ac:dyDescent="0.2">
      <c r="D6" s="2" t="s">
        <v>6</v>
      </c>
      <c r="F6" s="56" t="s">
        <v>7</v>
      </c>
      <c r="G6" s="56"/>
      <c r="H6" s="56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21.75" customHeight="1" x14ac:dyDescent="0.2">
      <c r="A8" s="56" t="s">
        <v>21</v>
      </c>
      <c r="B8" s="56"/>
      <c r="D8" s="2" t="s">
        <v>22</v>
      </c>
      <c r="F8" s="2" t="s">
        <v>23</v>
      </c>
      <c r="H8" s="2" t="s">
        <v>24</v>
      </c>
      <c r="J8" s="2" t="s">
        <v>22</v>
      </c>
      <c r="L8" s="2" t="s">
        <v>17</v>
      </c>
    </row>
    <row r="9" spans="1:12" ht="28.5" customHeight="1" x14ac:dyDescent="0.2">
      <c r="A9" s="62" t="s">
        <v>57</v>
      </c>
      <c r="B9" s="62"/>
      <c r="D9" s="29">
        <v>73166808</v>
      </c>
      <c r="E9" s="17"/>
      <c r="F9" s="29">
        <v>8618276746615</v>
      </c>
      <c r="G9" s="17"/>
      <c r="H9" s="29">
        <v>8615881082215</v>
      </c>
      <c r="I9" s="17"/>
      <c r="J9" s="29">
        <f>D9+F9-H9</f>
        <v>2468831208</v>
      </c>
      <c r="K9" s="17"/>
      <c r="L9" s="33">
        <f>J9/سهام!AB15</f>
        <v>6.4894618477474766E-5</v>
      </c>
    </row>
    <row r="10" spans="1:12" ht="21.75" customHeight="1" thickBot="1" x14ac:dyDescent="0.25">
      <c r="A10" s="61" t="s">
        <v>19</v>
      </c>
      <c r="B10" s="61"/>
      <c r="D10" s="28">
        <f>SUM(D9)</f>
        <v>73166808</v>
      </c>
      <c r="E10" s="17"/>
      <c r="F10" s="28">
        <f>SUM(F9)</f>
        <v>8618276746615</v>
      </c>
      <c r="G10" s="17"/>
      <c r="H10" s="28">
        <f>SUM(H9)</f>
        <v>8615881082215</v>
      </c>
      <c r="I10" s="17"/>
      <c r="J10" s="28">
        <f>SUM(J9)</f>
        <v>2468831208</v>
      </c>
      <c r="K10" s="17"/>
      <c r="L10" s="34">
        <f>SUM(L9)</f>
        <v>6.4894618477474766E-5</v>
      </c>
    </row>
    <row r="11" spans="1:12" ht="13.5" thickTop="1" x14ac:dyDescent="0.2"/>
    <row r="14" spans="1:12" x14ac:dyDescent="0.2">
      <c r="J14" s="32"/>
    </row>
    <row r="16" spans="1:12" x14ac:dyDescent="0.2">
      <c r="J16" s="32"/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1"/>
  <sheetViews>
    <sheetView showGridLines="0" rightToLeft="1" view="pageBreakPreview" zoomScale="93" zoomScaleNormal="100" zoomScaleSheetLayoutView="93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21.75" customHeight="1" x14ac:dyDescent="0.2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10" ht="14.45" customHeight="1" x14ac:dyDescent="0.2"/>
    <row r="5" spans="1:10" ht="29.1" customHeight="1" x14ac:dyDescent="0.2">
      <c r="A5" s="1" t="s">
        <v>26</v>
      </c>
      <c r="B5" s="54" t="s">
        <v>27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/>
    <row r="7" spans="1:10" ht="14.45" customHeight="1" x14ac:dyDescent="0.2">
      <c r="A7" s="56" t="s">
        <v>28</v>
      </c>
      <c r="B7" s="56"/>
      <c r="D7" s="2" t="s">
        <v>29</v>
      </c>
      <c r="F7" s="2" t="s">
        <v>22</v>
      </c>
      <c r="H7" s="2" t="s">
        <v>30</v>
      </c>
      <c r="J7" s="2" t="s">
        <v>31</v>
      </c>
    </row>
    <row r="8" spans="1:10" ht="26.25" customHeight="1" x14ac:dyDescent="0.2">
      <c r="A8" s="62" t="s">
        <v>60</v>
      </c>
      <c r="B8" s="62"/>
      <c r="D8" s="35" t="s">
        <v>32</v>
      </c>
      <c r="F8" s="29">
        <f>'درآمد حاصل از سرمایه گذاری در گ'!J10</f>
        <v>6524151234171</v>
      </c>
      <c r="G8" s="17"/>
      <c r="H8" s="40">
        <f>F8/F11</f>
        <v>0.99905872882333391</v>
      </c>
      <c r="I8" s="38"/>
      <c r="J8" s="33">
        <f>F8/سهام!AB15</f>
        <v>0.17149098887722466</v>
      </c>
    </row>
    <row r="9" spans="1:10" ht="29.25" customHeight="1" x14ac:dyDescent="0.2">
      <c r="A9" s="63" t="s">
        <v>33</v>
      </c>
      <c r="B9" s="63"/>
      <c r="D9" s="36" t="s">
        <v>58</v>
      </c>
      <c r="F9" s="30">
        <f>'درآمد سپرده بانکی'!D9</f>
        <v>297314</v>
      </c>
      <c r="G9" s="17"/>
      <c r="H9" s="43">
        <f>F9/F11</f>
        <v>4.552839691171318E-8</v>
      </c>
      <c r="I9" s="38"/>
      <c r="J9" s="43">
        <f>F9/سهام!AB15</f>
        <v>7.8150659046642815E-9</v>
      </c>
    </row>
    <row r="10" spans="1:10" ht="29.25" customHeight="1" x14ac:dyDescent="0.2">
      <c r="A10" s="64" t="s">
        <v>34</v>
      </c>
      <c r="B10" s="64"/>
      <c r="D10" s="37" t="s">
        <v>59</v>
      </c>
      <c r="F10" s="31">
        <f>'سایر درآمدها'!D9</f>
        <v>6146483983</v>
      </c>
      <c r="G10" s="17"/>
      <c r="H10" s="41">
        <f>F10/F11</f>
        <v>9.4122564826920943E-4</v>
      </c>
      <c r="I10" s="38"/>
      <c r="J10" s="42">
        <f>F10/سهام!AB15</f>
        <v>1.6156379251938493E-4</v>
      </c>
    </row>
    <row r="11" spans="1:10" ht="21.75" customHeight="1" x14ac:dyDescent="0.2">
      <c r="A11" s="61" t="s">
        <v>19</v>
      </c>
      <c r="B11" s="61"/>
      <c r="D11" s="28"/>
      <c r="F11" s="28">
        <f>SUM(F8:F10)</f>
        <v>6530298015468</v>
      </c>
      <c r="G11" s="17"/>
      <c r="H11" s="39">
        <f>SUM(H8:H10)</f>
        <v>1</v>
      </c>
      <c r="I11" s="38"/>
      <c r="J11" s="34">
        <f>SUM(J8:J10)</f>
        <v>0.17165256048480995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W13"/>
  <sheetViews>
    <sheetView showGridLines="0" rightToLeft="1" view="pageBreakPreview" zoomScale="89" zoomScaleNormal="100" zoomScaleSheetLayoutView="89" workbookViewId="0">
      <selection activeCell="W13" sqref="W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7109375" bestFit="1" customWidth="1"/>
    <col min="7" max="7" width="1.28515625" customWidth="1"/>
    <col min="8" max="8" width="17.140625" customWidth="1"/>
    <col min="9" max="9" width="1.28515625" customWidth="1"/>
    <col min="10" max="10" width="24.4257812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.7109375" customWidth="1"/>
    <col min="18" max="18" width="1.28515625" customWidth="1"/>
    <col min="19" max="19" width="22.42578125" customWidth="1"/>
    <col min="20" max="20" width="1.28515625" customWidth="1"/>
    <col min="21" max="21" width="18.7109375" bestFit="1" customWidth="1"/>
    <col min="22" max="22" width="1.28515625" customWidth="1"/>
    <col min="23" max="23" width="17.5703125" bestFit="1" customWidth="1"/>
    <col min="24" max="24" width="0.28515625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spans="1:23" ht="21.75" customHeight="1" x14ac:dyDescent="0.2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3" ht="14.45" customHeight="1" x14ac:dyDescent="0.2"/>
    <row r="5" spans="1:23" ht="25.5" customHeight="1" x14ac:dyDescent="0.2">
      <c r="A5" s="1" t="s">
        <v>35</v>
      </c>
      <c r="B5" s="54" t="s">
        <v>60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ht="22.5" customHeight="1" x14ac:dyDescent="0.2">
      <c r="D6" s="56" t="s">
        <v>36</v>
      </c>
      <c r="E6" s="56"/>
      <c r="F6" s="56"/>
      <c r="G6" s="56"/>
      <c r="H6" s="56"/>
      <c r="I6" s="56"/>
      <c r="J6" s="56"/>
      <c r="K6" s="56"/>
      <c r="L6" s="56"/>
      <c r="N6" s="56" t="s">
        <v>37</v>
      </c>
      <c r="O6" s="56"/>
      <c r="P6" s="56"/>
      <c r="Q6" s="56"/>
      <c r="R6" s="56"/>
      <c r="S6" s="56"/>
      <c r="T6" s="56"/>
      <c r="U6" s="56"/>
      <c r="V6" s="56"/>
      <c r="W6" s="56"/>
    </row>
    <row r="7" spans="1:23" ht="20.25" customHeight="1" x14ac:dyDescent="0.2">
      <c r="D7" s="3"/>
      <c r="E7" s="3"/>
      <c r="F7" s="3"/>
      <c r="G7" s="3"/>
      <c r="H7" s="3"/>
      <c r="I7" s="3"/>
      <c r="J7" s="57" t="s">
        <v>19</v>
      </c>
      <c r="K7" s="57"/>
      <c r="L7" s="57"/>
      <c r="N7" s="3"/>
      <c r="O7" s="3"/>
      <c r="P7" s="3"/>
      <c r="Q7" s="3"/>
      <c r="R7" s="3"/>
      <c r="S7" s="3"/>
      <c r="T7" s="3"/>
      <c r="U7" s="57" t="s">
        <v>19</v>
      </c>
      <c r="V7" s="57"/>
      <c r="W7" s="57"/>
    </row>
    <row r="8" spans="1:23" ht="28.5" customHeight="1" x14ac:dyDescent="0.2">
      <c r="A8" s="56" t="s">
        <v>38</v>
      </c>
      <c r="B8" s="56"/>
      <c r="D8" s="2" t="s">
        <v>39</v>
      </c>
      <c r="F8" s="2" t="s">
        <v>40</v>
      </c>
      <c r="H8" s="2" t="s">
        <v>41</v>
      </c>
      <c r="J8" s="4" t="s">
        <v>22</v>
      </c>
      <c r="K8" s="3"/>
      <c r="L8" s="4" t="s">
        <v>30</v>
      </c>
      <c r="N8" s="2" t="s">
        <v>39</v>
      </c>
      <c r="P8" s="56" t="s">
        <v>40</v>
      </c>
      <c r="Q8" s="56"/>
      <c r="S8" s="2" t="s">
        <v>41</v>
      </c>
      <c r="U8" s="4" t="s">
        <v>22</v>
      </c>
      <c r="V8" s="3"/>
      <c r="W8" s="4" t="s">
        <v>30</v>
      </c>
    </row>
    <row r="9" spans="1:23" ht="30" customHeight="1" x14ac:dyDescent="0.2">
      <c r="A9" s="65" t="s">
        <v>18</v>
      </c>
      <c r="B9" s="65"/>
      <c r="D9" s="20">
        <v>0</v>
      </c>
      <c r="E9" s="17"/>
      <c r="F9" s="20">
        <f>'درآمد ناشی از تغییر قیمت اوراق'!I8</f>
        <v>4655948345300</v>
      </c>
      <c r="G9" s="17"/>
      <c r="H9" s="20">
        <f>'درآمد ناشی از فروش'!I8</f>
        <v>1868202888871</v>
      </c>
      <c r="I9" s="17"/>
      <c r="J9" s="20">
        <f>D9+F9+H9</f>
        <v>6524151234171</v>
      </c>
      <c r="K9" s="17"/>
      <c r="L9" s="44">
        <f>J9/درآمد!F11</f>
        <v>0.99905872882333391</v>
      </c>
      <c r="M9" s="17"/>
      <c r="N9" s="20">
        <v>0</v>
      </c>
      <c r="O9" s="17"/>
      <c r="P9" s="29"/>
      <c r="Q9" s="20" cm="1">
        <f t="array" ref="Q9:R9">'درآمد ناشی از تغییر قیمت اوراق'!Q8:R8</f>
        <v>10250417179133</v>
      </c>
      <c r="R9" s="17">
        <v>0</v>
      </c>
      <c r="S9" s="20" cm="1">
        <f t="array" ref="S9:T9">'درآمد ناشی از فروش'!Q8:R8</f>
        <v>2130870888628</v>
      </c>
      <c r="T9" s="17">
        <v>0</v>
      </c>
      <c r="U9" s="20">
        <f>O9+Q9+S9</f>
        <v>12381288067761</v>
      </c>
      <c r="V9" s="17"/>
      <c r="W9" s="44">
        <f>U9/W13</f>
        <v>0.99711949012847956</v>
      </c>
    </row>
    <row r="10" spans="1:23" ht="38.25" customHeight="1" x14ac:dyDescent="0.2">
      <c r="A10" s="61" t="s">
        <v>19</v>
      </c>
      <c r="B10" s="61"/>
      <c r="D10" s="28">
        <f>SUM(D9)</f>
        <v>0</v>
      </c>
      <c r="E10" s="17"/>
      <c r="F10" s="28">
        <f>SUM(F9)</f>
        <v>4655948345300</v>
      </c>
      <c r="G10" s="17"/>
      <c r="H10" s="28">
        <f>SUM(H9)</f>
        <v>1868202888871</v>
      </c>
      <c r="I10" s="17"/>
      <c r="J10" s="28">
        <f>SUM(J9)</f>
        <v>6524151234171</v>
      </c>
      <c r="K10" s="17"/>
      <c r="L10" s="39">
        <f>SUM(L9)</f>
        <v>0.99905872882333391</v>
      </c>
      <c r="M10" s="17"/>
      <c r="N10" s="28">
        <f>SUM(N9)</f>
        <v>0</v>
      </c>
      <c r="O10" s="17"/>
      <c r="P10" s="17"/>
      <c r="Q10" s="28">
        <f>SUM(Q9)</f>
        <v>10250417179133</v>
      </c>
      <c r="R10" s="17"/>
      <c r="S10" s="28">
        <f>SUM(S9)</f>
        <v>2130870888628</v>
      </c>
      <c r="T10" s="17"/>
      <c r="U10" s="28">
        <f>SUM(U9)</f>
        <v>12381288067761</v>
      </c>
      <c r="V10" s="17"/>
      <c r="W10" s="39">
        <f>SUM(W9)</f>
        <v>0.99711949012847956</v>
      </c>
    </row>
    <row r="13" spans="1:23" x14ac:dyDescent="0.2">
      <c r="W13" s="25">
        <v>12417055518758</v>
      </c>
    </row>
  </sheetData>
  <mergeCells count="12">
    <mergeCell ref="A10:B10"/>
    <mergeCell ref="J7:L7"/>
    <mergeCell ref="U7:W7"/>
    <mergeCell ref="A8:B8"/>
    <mergeCell ref="P8:Q8"/>
    <mergeCell ref="A9:B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W23"/>
  <sheetViews>
    <sheetView showGridLines="0" rightToLeft="1" view="pageBreakPreview" zoomScale="96" zoomScaleNormal="100" zoomScaleSheetLayoutView="96" workbookViewId="0">
      <selection activeCell="B23" sqref="B2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7" max="17" width="16.42578125" bestFit="1" customWidth="1"/>
    <col min="22" max="22" width="16.42578125" bestFit="1" customWidth="1"/>
  </cols>
  <sheetData>
    <row r="1" spans="1:2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</row>
    <row r="2" spans="1:23" ht="21.75" customHeight="1" x14ac:dyDescent="0.2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</row>
    <row r="3" spans="1:2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</row>
    <row r="4" spans="1:23" ht="14.45" customHeight="1" x14ac:dyDescent="0.2"/>
    <row r="5" spans="1:23" ht="14.45" customHeight="1" x14ac:dyDescent="0.2">
      <c r="A5" s="1" t="s">
        <v>66</v>
      </c>
      <c r="B5" s="54" t="s">
        <v>42</v>
      </c>
      <c r="C5" s="54"/>
      <c r="D5" s="54"/>
      <c r="E5" s="54"/>
      <c r="F5" s="54"/>
      <c r="G5" s="54"/>
      <c r="H5" s="54"/>
      <c r="I5" s="54"/>
      <c r="J5" s="54"/>
    </row>
    <row r="6" spans="1:23" ht="14.45" customHeight="1" x14ac:dyDescent="0.2">
      <c r="D6" s="56" t="s">
        <v>36</v>
      </c>
      <c r="E6" s="56"/>
      <c r="F6" s="56"/>
      <c r="H6" s="56" t="s">
        <v>37</v>
      </c>
      <c r="I6" s="56"/>
      <c r="J6" s="56"/>
    </row>
    <row r="7" spans="1:23" ht="36.4" customHeight="1" x14ac:dyDescent="0.2">
      <c r="A7" s="56" t="s">
        <v>43</v>
      </c>
      <c r="B7" s="56"/>
      <c r="D7" s="12" t="s">
        <v>44</v>
      </c>
      <c r="E7" s="3"/>
      <c r="F7" s="12" t="s">
        <v>45</v>
      </c>
      <c r="H7" s="12" t="s">
        <v>44</v>
      </c>
      <c r="I7" s="3"/>
      <c r="J7" s="12" t="s">
        <v>45</v>
      </c>
    </row>
    <row r="8" spans="1:23" ht="21.75" customHeight="1" x14ac:dyDescent="0.2">
      <c r="A8" s="62" t="s">
        <v>61</v>
      </c>
      <c r="B8" s="62"/>
      <c r="D8" s="29">
        <v>297314</v>
      </c>
      <c r="E8" s="17"/>
      <c r="F8" s="49">
        <f>D8/Q19</f>
        <v>2.3392150436674455E-4</v>
      </c>
      <c r="G8" s="17"/>
      <c r="H8" s="29">
        <v>25309921</v>
      </c>
      <c r="I8" s="17"/>
      <c r="J8" s="33">
        <f>H8/V19</f>
        <v>1.7885600816966341E-3</v>
      </c>
    </row>
    <row r="9" spans="1:23" ht="21.75" customHeight="1" thickBot="1" x14ac:dyDescent="0.25">
      <c r="A9" s="61" t="s">
        <v>19</v>
      </c>
      <c r="B9" s="61"/>
      <c r="D9" s="21">
        <f>SUM(D8:D8)</f>
        <v>297314</v>
      </c>
      <c r="E9" s="17"/>
      <c r="F9" s="50">
        <f>SUM(F8)</f>
        <v>2.3392150436674455E-4</v>
      </c>
      <c r="G9" s="17"/>
      <c r="H9" s="21">
        <f>SUM(H8:H8)</f>
        <v>25309921</v>
      </c>
      <c r="I9" s="17"/>
      <c r="J9" s="34">
        <f>SUM(J8)</f>
        <v>1.7885600816966341E-3</v>
      </c>
    </row>
    <row r="14" spans="1:23" x14ac:dyDescent="0.2">
      <c r="D14" s="32"/>
    </row>
    <row r="15" spans="1:23" ht="18.75" customHeight="1" x14ac:dyDescent="0.2">
      <c r="O15" s="45"/>
      <c r="P15" s="45" t="s">
        <v>62</v>
      </c>
      <c r="Q15" s="45"/>
      <c r="R15" s="45"/>
      <c r="S15" s="45"/>
      <c r="T15" s="45"/>
      <c r="U15" s="45" t="s">
        <v>37</v>
      </c>
      <c r="V15" s="45"/>
      <c r="W15" s="46"/>
    </row>
    <row r="16" spans="1:23" ht="18.75" customHeight="1" x14ac:dyDescent="0.2">
      <c r="O16" s="45"/>
      <c r="P16" s="45"/>
      <c r="Q16" s="45"/>
      <c r="R16" s="45"/>
      <c r="S16" s="45"/>
      <c r="T16" s="45"/>
      <c r="U16" s="45"/>
      <c r="V16" s="45"/>
      <c r="W16" s="46"/>
    </row>
    <row r="17" spans="15:23" ht="18.75" customHeight="1" x14ac:dyDescent="0.2">
      <c r="O17" s="45" t="s">
        <v>57</v>
      </c>
      <c r="P17" s="45" t="s">
        <v>63</v>
      </c>
      <c r="Q17" s="47">
        <f>سپرده!D9</f>
        <v>73166808</v>
      </c>
      <c r="R17" s="45"/>
      <c r="S17" s="45"/>
      <c r="T17" s="45" t="s">
        <v>57</v>
      </c>
      <c r="U17" s="45" t="s">
        <v>63</v>
      </c>
      <c r="V17" s="48">
        <v>25833176937</v>
      </c>
      <c r="W17" s="46"/>
    </row>
    <row r="18" spans="15:23" ht="18.75" customHeight="1" x14ac:dyDescent="0.2">
      <c r="O18" s="45"/>
      <c r="P18" s="45" t="s">
        <v>64</v>
      </c>
      <c r="Q18" s="47">
        <f>سپرده!J9</f>
        <v>2468831208</v>
      </c>
      <c r="R18" s="45"/>
      <c r="S18" s="45"/>
      <c r="T18" s="45"/>
      <c r="U18" s="45" t="s">
        <v>64</v>
      </c>
      <c r="V18" s="47">
        <f>سپرده!J9</f>
        <v>2468831208</v>
      </c>
      <c r="W18" s="46"/>
    </row>
    <row r="19" spans="15:23" ht="18.75" customHeight="1" x14ac:dyDescent="0.2">
      <c r="O19" s="45"/>
      <c r="P19" s="45" t="s">
        <v>65</v>
      </c>
      <c r="Q19" s="47">
        <f>(Q17+Q18)/2</f>
        <v>1270999008</v>
      </c>
      <c r="R19" s="45"/>
      <c r="S19" s="45"/>
      <c r="T19" s="45"/>
      <c r="U19" s="45" t="s">
        <v>65</v>
      </c>
      <c r="V19" s="47">
        <f>(V17+V18)/2</f>
        <v>14151004072.5</v>
      </c>
      <c r="W19" s="46"/>
    </row>
    <row r="20" spans="15:23" ht="18.75" customHeight="1" x14ac:dyDescent="0.2">
      <c r="O20" s="45"/>
      <c r="P20" s="45"/>
      <c r="Q20" s="45"/>
      <c r="R20" s="45"/>
      <c r="S20" s="45"/>
      <c r="T20" s="45"/>
      <c r="U20" s="45"/>
      <c r="V20" s="45"/>
      <c r="W20" s="46"/>
    </row>
    <row r="21" spans="15:23" ht="18.75" customHeight="1" x14ac:dyDescent="0.2">
      <c r="O21" s="45"/>
      <c r="P21" s="45"/>
      <c r="Q21" s="45"/>
      <c r="R21" s="45"/>
      <c r="S21" s="45"/>
      <c r="T21" s="45"/>
      <c r="U21" s="45"/>
      <c r="V21" s="45"/>
      <c r="W21" s="46"/>
    </row>
    <row r="22" spans="15:23" x14ac:dyDescent="0.2">
      <c r="O22" s="45"/>
      <c r="P22" s="45"/>
      <c r="Q22" s="45"/>
      <c r="R22" s="45"/>
      <c r="S22" s="45"/>
      <c r="T22" s="45"/>
      <c r="U22" s="45"/>
      <c r="V22" s="45"/>
      <c r="W22" s="46"/>
    </row>
    <row r="23" spans="15:23" x14ac:dyDescent="0.2">
      <c r="O23" s="46"/>
      <c r="P23" s="46"/>
      <c r="Q23" s="46"/>
      <c r="R23" s="46"/>
      <c r="S23" s="46"/>
      <c r="T23" s="46"/>
      <c r="U23" s="46"/>
      <c r="V23" s="46"/>
      <c r="W23" s="46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H15"/>
  <sheetViews>
    <sheetView showGridLines="0" rightToLeft="1" view="pageBreakPreview" zoomScale="93" zoomScaleNormal="100" zoomScaleSheetLayoutView="93" workbookViewId="0">
      <selection activeCell="I33" sqref="I33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53" t="s">
        <v>0</v>
      </c>
      <c r="B1" s="53"/>
      <c r="C1" s="53"/>
      <c r="D1" s="53"/>
      <c r="E1" s="53"/>
      <c r="F1" s="53"/>
    </row>
    <row r="2" spans="1:8" ht="21.75" customHeight="1" x14ac:dyDescent="0.2">
      <c r="A2" s="53" t="s">
        <v>25</v>
      </c>
      <c r="B2" s="53"/>
      <c r="C2" s="53"/>
      <c r="D2" s="53"/>
      <c r="E2" s="53"/>
      <c r="F2" s="53"/>
    </row>
    <row r="3" spans="1:8" ht="21.75" customHeight="1" x14ac:dyDescent="0.2">
      <c r="A3" s="53" t="s">
        <v>2</v>
      </c>
      <c r="B3" s="53"/>
      <c r="C3" s="53"/>
      <c r="D3" s="53"/>
      <c r="E3" s="53"/>
      <c r="F3" s="53"/>
    </row>
    <row r="4" spans="1:8" ht="14.45" customHeight="1" x14ac:dyDescent="0.2"/>
    <row r="5" spans="1:8" ht="29.1" customHeight="1" x14ac:dyDescent="0.2">
      <c r="A5" s="1" t="s">
        <v>67</v>
      </c>
      <c r="B5" s="54" t="s">
        <v>34</v>
      </c>
      <c r="C5" s="54"/>
      <c r="D5" s="54"/>
      <c r="E5" s="54"/>
      <c r="F5" s="54"/>
    </row>
    <row r="6" spans="1:8" ht="24.75" customHeight="1" x14ac:dyDescent="0.2">
      <c r="D6" s="2" t="s">
        <v>36</v>
      </c>
      <c r="F6" s="2" t="s">
        <v>8</v>
      </c>
    </row>
    <row r="7" spans="1:8" ht="27" customHeight="1" x14ac:dyDescent="0.2">
      <c r="A7" s="56" t="s">
        <v>34</v>
      </c>
      <c r="B7" s="56"/>
      <c r="D7" s="4" t="s">
        <v>22</v>
      </c>
      <c r="F7" s="4" t="s">
        <v>22</v>
      </c>
    </row>
    <row r="8" spans="1:8" ht="21.75" customHeight="1" x14ac:dyDescent="0.2">
      <c r="A8" s="64" t="s">
        <v>46</v>
      </c>
      <c r="B8" s="64"/>
      <c r="D8" s="31">
        <v>6146483983</v>
      </c>
      <c r="E8" s="17"/>
      <c r="F8" s="31">
        <v>10023057593</v>
      </c>
    </row>
    <row r="9" spans="1:8" ht="21.75" customHeight="1" x14ac:dyDescent="0.2">
      <c r="A9" s="61" t="s">
        <v>19</v>
      </c>
      <c r="B9" s="61"/>
      <c r="D9" s="28">
        <f>SUM(D8:D8)</f>
        <v>6146483983</v>
      </c>
      <c r="E9" s="17"/>
      <c r="F9" s="28">
        <f>SUM(F8:F8)</f>
        <v>10023057593</v>
      </c>
    </row>
    <row r="13" spans="1:8" x14ac:dyDescent="0.2">
      <c r="F13" s="32"/>
      <c r="H13" s="51"/>
    </row>
    <row r="14" spans="1:8" x14ac:dyDescent="0.2">
      <c r="F14" s="32"/>
      <c r="H14" s="51"/>
    </row>
    <row r="15" spans="1:8" x14ac:dyDescent="0.2">
      <c r="F15" s="32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1"/>
  <sheetViews>
    <sheetView showGridLines="0" rightToLeft="1" view="pageBreakPreview" zoomScale="86" zoomScaleNormal="100" zoomScaleSheetLayoutView="86" workbookViewId="0">
      <selection activeCell="G10" sqref="G1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5.285156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4.8554687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.75" customHeight="1" x14ac:dyDescent="0.2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4.45" customHeight="1" x14ac:dyDescent="0.2"/>
    <row r="5" spans="1:13" ht="24" customHeight="1" x14ac:dyDescent="0.2">
      <c r="A5" s="54" t="s">
        <v>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21.75" customHeight="1" x14ac:dyDescent="0.2">
      <c r="A6" s="56" t="s">
        <v>28</v>
      </c>
      <c r="C6" s="56" t="s">
        <v>36</v>
      </c>
      <c r="D6" s="56"/>
      <c r="E6" s="56"/>
      <c r="F6" s="56"/>
      <c r="G6" s="56"/>
      <c r="I6" s="56" t="s">
        <v>37</v>
      </c>
      <c r="J6" s="56"/>
      <c r="K6" s="56"/>
      <c r="L6" s="56"/>
      <c r="M6" s="56"/>
    </row>
    <row r="7" spans="1:13" ht="29.1" customHeight="1" x14ac:dyDescent="0.2">
      <c r="A7" s="56"/>
      <c r="C7" s="12" t="s">
        <v>48</v>
      </c>
      <c r="D7" s="3"/>
      <c r="E7" s="12" t="s">
        <v>47</v>
      </c>
      <c r="F7" s="3"/>
      <c r="G7" s="12" t="s">
        <v>49</v>
      </c>
      <c r="I7" s="12" t="s">
        <v>48</v>
      </c>
      <c r="J7" s="3"/>
      <c r="K7" s="12" t="s">
        <v>47</v>
      </c>
      <c r="L7" s="3"/>
      <c r="M7" s="12" t="s">
        <v>49</v>
      </c>
    </row>
    <row r="8" spans="1:13" ht="21.75" customHeight="1" x14ac:dyDescent="0.2">
      <c r="A8" s="9" t="s">
        <v>68</v>
      </c>
      <c r="C8" s="29">
        <v>14965</v>
      </c>
      <c r="D8" s="17"/>
      <c r="E8" s="29">
        <v>0</v>
      </c>
      <c r="F8" s="17"/>
      <c r="G8" s="29">
        <f>C8-E8</f>
        <v>14965</v>
      </c>
      <c r="H8" s="17"/>
      <c r="I8" s="29">
        <v>45204</v>
      </c>
      <c r="J8" s="17"/>
      <c r="K8" s="29">
        <v>0</v>
      </c>
      <c r="L8" s="17"/>
      <c r="M8" s="29">
        <f>I8-K8</f>
        <v>45204</v>
      </c>
    </row>
    <row r="9" spans="1:13" ht="21.75" customHeight="1" x14ac:dyDescent="0.2">
      <c r="A9" s="10" t="s">
        <v>69</v>
      </c>
      <c r="C9" s="30">
        <v>279149</v>
      </c>
      <c r="D9" s="17"/>
      <c r="E9" s="30">
        <v>0</v>
      </c>
      <c r="F9" s="17"/>
      <c r="G9" s="30">
        <f>C9-E9</f>
        <v>279149</v>
      </c>
      <c r="H9" s="17"/>
      <c r="I9" s="30">
        <v>25252626</v>
      </c>
      <c r="J9" s="17"/>
      <c r="K9" s="30">
        <v>0</v>
      </c>
      <c r="L9" s="17"/>
      <c r="M9" s="30">
        <f>I9-K9</f>
        <v>25252626</v>
      </c>
    </row>
    <row r="10" spans="1:13" ht="21.75" customHeight="1" x14ac:dyDescent="0.2">
      <c r="A10" s="11" t="s">
        <v>70</v>
      </c>
      <c r="C10" s="31">
        <v>3200</v>
      </c>
      <c r="D10" s="17"/>
      <c r="E10" s="31">
        <v>0</v>
      </c>
      <c r="F10" s="17"/>
      <c r="G10" s="31">
        <f>C10-E10</f>
        <v>3200</v>
      </c>
      <c r="H10" s="17"/>
      <c r="I10" s="31">
        <v>12091</v>
      </c>
      <c r="J10" s="17"/>
      <c r="K10" s="31">
        <v>0</v>
      </c>
      <c r="L10" s="17"/>
      <c r="M10" s="31">
        <f>I10-K10</f>
        <v>12091</v>
      </c>
    </row>
    <row r="11" spans="1:13" ht="21.75" customHeight="1" x14ac:dyDescent="0.2">
      <c r="A11" s="7" t="s">
        <v>19</v>
      </c>
      <c r="C11" s="21">
        <f>SUM(C8:C10)</f>
        <v>297314</v>
      </c>
      <c r="D11" s="17"/>
      <c r="E11" s="21">
        <f>SUM(E8:E10)</f>
        <v>0</v>
      </c>
      <c r="F11" s="17"/>
      <c r="G11" s="21">
        <f>SUM(G8:G10)</f>
        <v>297314</v>
      </c>
      <c r="H11" s="17"/>
      <c r="I11" s="21">
        <f>SUM(I8:I10)</f>
        <v>25309921</v>
      </c>
      <c r="J11" s="17"/>
      <c r="K11" s="21">
        <f>SUM(K8:K10)</f>
        <v>0</v>
      </c>
      <c r="L11" s="17"/>
      <c r="M11" s="21">
        <f>SUM(M8:M10)</f>
        <v>25309921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T23"/>
  <sheetViews>
    <sheetView showGridLines="0"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0.42578125" customWidth="1"/>
    <col min="12" max="12" width="1.28515625" customWidth="1"/>
    <col min="13" max="13" width="18.5703125" bestFit="1" customWidth="1"/>
    <col min="14" max="14" width="1.28515625" customWidth="1"/>
    <col min="15" max="15" width="17.7109375" bestFit="1" customWidth="1"/>
    <col min="16" max="16" width="1.28515625" customWidth="1"/>
    <col min="17" max="17" width="20.140625" customWidth="1"/>
    <col min="18" max="18" width="1.28515625" customWidth="1"/>
    <col min="19" max="19" width="0.28515625" customWidth="1"/>
  </cols>
  <sheetData>
    <row r="1" spans="1:18" ht="29.1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8" ht="21.75" customHeight="1" x14ac:dyDescent="0.2">
      <c r="A2" s="53" t="s">
        <v>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8" ht="21.7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18" ht="14.45" customHeight="1" x14ac:dyDescent="0.2"/>
    <row r="5" spans="1:18" ht="24.75" customHeight="1" x14ac:dyDescent="0.2">
      <c r="A5" s="54" t="s">
        <v>51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4.45" customHeight="1" x14ac:dyDescent="0.2">
      <c r="A6" s="56" t="s">
        <v>28</v>
      </c>
      <c r="C6" s="56" t="s">
        <v>36</v>
      </c>
      <c r="D6" s="56"/>
      <c r="E6" s="56"/>
      <c r="F6" s="56"/>
      <c r="G6" s="56"/>
      <c r="H6" s="56"/>
      <c r="I6" s="56"/>
      <c r="K6" s="56" t="s">
        <v>37</v>
      </c>
      <c r="L6" s="56"/>
      <c r="M6" s="56"/>
      <c r="N6" s="56"/>
      <c r="O6" s="56"/>
      <c r="P6" s="56"/>
      <c r="Q6" s="56"/>
      <c r="R6" s="56"/>
    </row>
    <row r="7" spans="1:18" ht="29.1" customHeight="1" x14ac:dyDescent="0.2">
      <c r="A7" s="56"/>
      <c r="C7" s="12" t="s">
        <v>12</v>
      </c>
      <c r="D7" s="3"/>
      <c r="E7" s="12" t="s">
        <v>52</v>
      </c>
      <c r="F7" s="3"/>
      <c r="G7" s="12" t="s">
        <v>53</v>
      </c>
      <c r="H7" s="3"/>
      <c r="I7" s="12" t="s">
        <v>54</v>
      </c>
      <c r="K7" s="12" t="s">
        <v>12</v>
      </c>
      <c r="L7" s="3"/>
      <c r="M7" s="12" t="s">
        <v>52</v>
      </c>
      <c r="N7" s="3"/>
      <c r="O7" s="12" t="s">
        <v>53</v>
      </c>
      <c r="P7" s="3"/>
      <c r="Q7" s="68" t="s">
        <v>54</v>
      </c>
      <c r="R7" s="68"/>
    </row>
    <row r="8" spans="1:18" ht="21.75" customHeight="1" x14ac:dyDescent="0.2">
      <c r="A8" s="5" t="s">
        <v>18</v>
      </c>
      <c r="C8" s="6">
        <f>-سهام!P10</f>
        <v>447547</v>
      </c>
      <c r="E8" s="6">
        <v>7654513139842</v>
      </c>
      <c r="G8" s="6">
        <v>5786310250971</v>
      </c>
      <c r="I8" s="6">
        <f>E8-G8</f>
        <v>1868202888871</v>
      </c>
      <c r="K8" s="6">
        <v>616988</v>
      </c>
      <c r="M8" s="6">
        <v>10043766919617</v>
      </c>
      <c r="O8" s="6">
        <v>7912896030989</v>
      </c>
      <c r="Q8" s="66">
        <f>M8-O8</f>
        <v>2130870888628</v>
      </c>
      <c r="R8" s="66"/>
    </row>
    <row r="9" spans="1:18" ht="21.75" customHeight="1" x14ac:dyDescent="0.2">
      <c r="A9" s="7" t="s">
        <v>19</v>
      </c>
      <c r="C9" s="8"/>
      <c r="E9" s="8">
        <f>SUM(E8)</f>
        <v>7654513139842</v>
      </c>
      <c r="G9" s="8">
        <f>SUM(G8)</f>
        <v>5786310250971</v>
      </c>
      <c r="I9" s="8">
        <f>SUM(I8)</f>
        <v>1868202888871</v>
      </c>
      <c r="K9" s="8"/>
      <c r="M9" s="8">
        <f>SUM(M8)</f>
        <v>10043766919617</v>
      </c>
      <c r="O9" s="8">
        <f>SUM(O8)</f>
        <v>7912896030989</v>
      </c>
      <c r="Q9" s="67">
        <f>SUM(Q8)</f>
        <v>2130870888628</v>
      </c>
      <c r="R9" s="67"/>
    </row>
    <row r="13" spans="1:18" x14ac:dyDescent="0.2">
      <c r="O13" s="70"/>
    </row>
    <row r="14" spans="1:18" x14ac:dyDescent="0.2">
      <c r="O14" s="70"/>
    </row>
    <row r="15" spans="1:18" ht="18.75" x14ac:dyDescent="0.2">
      <c r="O15" s="71"/>
    </row>
    <row r="16" spans="1:18" x14ac:dyDescent="0.2">
      <c r="I16" s="32"/>
      <c r="K16" s="51"/>
      <c r="O16" s="72"/>
    </row>
    <row r="17" spans="9:20" x14ac:dyDescent="0.2">
      <c r="I17" s="32"/>
      <c r="K17" s="51"/>
      <c r="O17" s="70"/>
    </row>
    <row r="18" spans="9:20" x14ac:dyDescent="0.2">
      <c r="I18" s="32"/>
      <c r="O18" s="70"/>
    </row>
    <row r="19" spans="9:20" x14ac:dyDescent="0.2">
      <c r="I19" s="32"/>
      <c r="O19" s="70"/>
      <c r="Q19" s="32"/>
      <c r="T19" s="51"/>
    </row>
    <row r="20" spans="9:20" x14ac:dyDescent="0.2">
      <c r="Q20" s="32"/>
      <c r="T20" s="51"/>
    </row>
    <row r="21" spans="9:20" x14ac:dyDescent="0.2">
      <c r="Q21" s="32"/>
    </row>
    <row r="22" spans="9:20" x14ac:dyDescent="0.2">
      <c r="I22" s="32"/>
      <c r="Q22" s="32"/>
    </row>
    <row r="23" spans="9:20" x14ac:dyDescent="0.2">
      <c r="Q23" s="3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2025-12-22T08:52:02Z</dcterms:created>
  <dcterms:modified xsi:type="dcterms:W3CDTF">2025-12-24T09:06:56Z</dcterms:modified>
</cp:coreProperties>
</file>