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گزارش پرتفو\آبان\"/>
    </mc:Choice>
  </mc:AlternateContent>
  <xr:revisionPtr revIDLastSave="0" documentId="13_ncr:1_{E727F524-55F6-4796-ADF0-B5E8DCC63AFB}" xr6:coauthVersionLast="47" xr6:coauthVersionMax="47" xr10:uidLastSave="{00000000-0000-0000-0000-000000000000}"/>
  <bookViews>
    <workbookView xWindow="-120" yWindow="-120" windowWidth="20730" windowHeight="11160" tabRatio="964" xr2:uid="{00000000-000D-0000-FFFF-FFFF00000000}"/>
  </bookViews>
  <sheets>
    <sheet name="صورت وضعیت" sheetId="1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درآمد سپرده بانکی" sheetId="13" r:id="rId6"/>
    <sheet name="سایر درآمدها" sheetId="14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externalReferences>
    <externalReference r:id="rId11"/>
  </externalReferences>
  <definedNames>
    <definedName name="_xlnm.Print_Area" localSheetId="3">درآمد!$A$1:$K$11</definedName>
    <definedName name="_xlnm.Print_Area" localSheetId="5">'درآمد سپرده بانکی'!$A$1:$K$9</definedName>
    <definedName name="_xlnm.Print_Area" localSheetId="4">'درآمد سرمایه گذاری در سهام'!$A$1:$X$11</definedName>
    <definedName name="_xlnm.Print_Area" localSheetId="9">'درآمد ناشی از تغییر قیمت اوراق'!$A$1:$S$10</definedName>
    <definedName name="_xlnm.Print_Area" localSheetId="8">'درآمد ناشی از فروش'!$A$1:$S$9</definedName>
    <definedName name="_xlnm.Print_Area" localSheetId="6">'سایر درآمدها'!$A$1:$G$10</definedName>
    <definedName name="_xlnm.Print_Area" localSheetId="2">سپرده!$A$1:$M$10</definedName>
    <definedName name="_xlnm.Print_Area" localSheetId="1">سهام!$A$1:$AC$12</definedName>
    <definedName name="_xlnm.Print_Area" localSheetId="7">'سود سپرده بانکی'!$A$1:$N$11</definedName>
    <definedName name="_xlnm.Print_Area" localSheetId="0">'صورت وضعیت'!$A$1:$A$12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9" i="21" l="1"/>
  <c r="O9" i="21"/>
  <c r="Q9" i="21"/>
  <c r="Q9" i="19"/>
  <c r="M9" i="19" l="1"/>
  <c r="O9" i="19"/>
  <c r="F9" i="14"/>
  <c r="F15" i="14"/>
  <c r="F10" i="14"/>
  <c r="D10" i="14"/>
  <c r="F8" i="13"/>
  <c r="W10" i="9"/>
  <c r="J11" i="9"/>
  <c r="U11" i="9"/>
  <c r="N11" i="9"/>
  <c r="L9" i="7"/>
  <c r="X12" i="2"/>
  <c r="J12" i="2"/>
  <c r="H12" i="2"/>
  <c r="K11" i="18" l="1"/>
  <c r="S11" i="9"/>
  <c r="J9" i="7"/>
  <c r="T11" i="2"/>
  <c r="E11" i="18"/>
  <c r="I11" i="18"/>
  <c r="M11" i="18"/>
  <c r="Q11" i="9"/>
  <c r="J9" i="8"/>
  <c r="F10" i="8"/>
  <c r="F9" i="8"/>
  <c r="F8" i="8"/>
  <c r="F10" i="7"/>
  <c r="H10" i="7"/>
  <c r="L10" i="7"/>
  <c r="AB11" i="2"/>
  <c r="R12" i="2"/>
  <c r="Z12" i="2"/>
  <c r="AB12" i="2"/>
  <c r="N12" i="2"/>
  <c r="M9" i="21"/>
  <c r="G9" i="21"/>
  <c r="E9" i="21"/>
  <c r="I8" i="19"/>
  <c r="I9" i="19" s="1"/>
  <c r="E9" i="19"/>
  <c r="M10" i="18"/>
  <c r="M9" i="18"/>
  <c r="M8" i="18"/>
  <c r="G10" i="18"/>
  <c r="G9" i="18"/>
  <c r="G8" i="18"/>
  <c r="C11" i="18"/>
  <c r="F9" i="13"/>
  <c r="T17" i="13"/>
  <c r="J10" i="7"/>
  <c r="O16" i="13"/>
  <c r="O17" i="13"/>
  <c r="O18" i="13" s="1"/>
  <c r="T16" i="13"/>
  <c r="T18" i="13" s="1"/>
  <c r="J8" i="13" s="1"/>
  <c r="J9" i="13" s="1"/>
  <c r="H9" i="13"/>
  <c r="D9" i="13"/>
  <c r="F11" i="9"/>
  <c r="S10" i="9" a="1"/>
  <c r="S10" i="9" s="1"/>
  <c r="P10" i="9"/>
  <c r="G11" i="18" l="1"/>
  <c r="J8" i="8"/>
  <c r="U10" i="9"/>
  <c r="W11" i="9" l="1"/>
  <c r="D11" i="9" l="1"/>
  <c r="H10" i="9"/>
  <c r="F10" i="9"/>
  <c r="J10" i="8"/>
  <c r="J11" i="8" s="1"/>
  <c r="D10" i="7"/>
  <c r="H11" i="9" l="1"/>
  <c r="J10" i="9"/>
  <c r="F11" i="8" s="1"/>
  <c r="L10" i="9" l="1"/>
  <c r="L11" i="9" s="1"/>
  <c r="H9" i="8"/>
  <c r="H10" i="8"/>
  <c r="H8" i="8"/>
  <c r="H11" i="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<sst xmlns="http://schemas.openxmlformats.org/spreadsheetml/2006/main" count="174" uniqueCount="76">
  <si>
    <t>صندوق سرمایه گذاری پشتوانه طلای لیان</t>
  </si>
  <si>
    <t>صورت وضعیت پرتفوی</t>
  </si>
  <si>
    <t>برای ماه منتهی به 1404/08/30</t>
  </si>
  <si>
    <t>-1</t>
  </si>
  <si>
    <t>سرمایه گذاری ها</t>
  </si>
  <si>
    <t>-1-1</t>
  </si>
  <si>
    <t>سرمایه گذاری در سهام و حق تقدم سهام</t>
  </si>
  <si>
    <t>1404/07/30</t>
  </si>
  <si>
    <t>تغییرات طی دوره</t>
  </si>
  <si>
    <t>1404/08/30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</si>
  <si>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</si>
  <si>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</si>
  <si>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</si>
  <si>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</si>
  <si>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</si>
  <si>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</si>
  <si>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</si>
  <si>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</si>
  <si>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</si>
  <si>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شمش طلا GoldBar</t>
  </si>
  <si>
    <t>جمع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</si>
  <si>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</si>
  <si>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</si>
  <si>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</si>
  <si>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</si>
  <si>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</si>
  <si>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</si>
  <si>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</si>
  <si>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</si>
  <si>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</si>
  <si>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</si>
  <si>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</si>
  <si>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</si>
  <si>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</si>
  <si>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</si>
  <si>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</si>
  <si>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</si>
  <si>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</si>
  <si>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</si>
  <si>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</si>
  <si>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</si>
  <si>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</si>
  <si>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</si>
  <si>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</si>
  <si>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</si>
  <si>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</si>
  <si>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</si>
  <si>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</si>
  <si>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</si>
  <si>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</si>
  <si>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</si>
  <si>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</si>
  <si>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</si>
  <si>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</si>
  <si>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</si>
  <si>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</si>
  <si>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</si>
  <si>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</si>
  <si>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</si>
  <si>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</si>
  <si>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</si>
  <si>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سپرده بانکی </t>
  </si>
  <si>
    <r>
      <t>3</t>
    </r>
    <r>
      <rPr>
        <sz val="8"/>
        <color theme="0" tint="-0.34998626667073579"/>
        <rFont val="B Nazanin"/>
        <charset val="178"/>
      </rPr>
      <t>_</t>
    </r>
    <r>
      <rPr>
        <sz val="12"/>
        <color rgb="FF000000"/>
        <rFont val="B Nazanin"/>
        <charset val="178"/>
      </rPr>
      <t>2</t>
    </r>
  </si>
  <si>
    <r>
      <t>2</t>
    </r>
    <r>
      <rPr>
        <sz val="8"/>
        <color theme="0" tint="-0.34998626667073579"/>
        <rFont val="B Nazanin"/>
        <charset val="178"/>
      </rPr>
      <t>_</t>
    </r>
    <r>
      <rPr>
        <sz val="12"/>
        <color rgb="FF000000"/>
        <rFont val="B Nazanin"/>
        <charset val="178"/>
      </rPr>
      <t>2</t>
    </r>
  </si>
  <si>
    <t>سپرده بانکی</t>
  </si>
  <si>
    <t xml:space="preserve">طی ماه </t>
  </si>
  <si>
    <t>اول دوره</t>
  </si>
  <si>
    <t>انتهای دوره</t>
  </si>
  <si>
    <t>میانگین</t>
  </si>
  <si>
    <r>
      <rPr>
        <b/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2</t>
    </r>
    <r>
      <rPr>
        <b/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2</t>
    </r>
  </si>
  <si>
    <r>
      <rPr>
        <b/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3</t>
    </r>
    <r>
      <rPr>
        <b/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2</t>
    </r>
  </si>
  <si>
    <t>ملت</t>
  </si>
  <si>
    <t>ملل</t>
  </si>
  <si>
    <t>خاورمیانه</t>
  </si>
  <si>
    <t>تعدیل مهر</t>
  </si>
  <si>
    <t>تعدیل آبان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</si>
</sst>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0.000%"/>
    <numFmt numFmtId="166" formatCode="0.0000%"/>
    <numFmt numFmtId="167" formatCode="0.000000%"/>
    <numFmt numFmtId="168" formatCode="0.0000000%"/>
  </numFmts>
  <fonts count="1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16"/>
      <color rgb="FF000000"/>
      <name val="B Nazanin"/>
      <charset val="178"/>
    </font>
    <font>
      <b/>
      <sz val="18"/>
      <color rgb="FF000000"/>
      <name val="B Nazanin"/>
      <charset val="178"/>
    </font>
    <font>
      <sz val="10"/>
      <color rgb="FF000000"/>
      <name val="Arial"/>
      <family val="2"/>
    </font>
    <font>
      <sz val="10"/>
      <color theme="0" tint="-0.34998626667073579"/>
      <name val="Arial"/>
      <family val="2"/>
    </font>
    <font>
      <sz val="16"/>
      <color rgb="FF000000"/>
      <name val="Arial"/>
      <family val="2"/>
    </font>
    <font>
      <b/>
      <sz val="16"/>
      <color rgb="FF1E90FF"/>
      <name val="B Nazanin"/>
      <charset val="178"/>
    </font>
    <font>
      <sz val="16"/>
      <color rgb="FF000000"/>
      <name val="B Nazanin"/>
      <charset val="178"/>
    </font>
    <font>
      <sz val="16"/>
      <color theme="0" tint="-0.34998626667073579"/>
      <name val="Arial"/>
      <family val="2"/>
    </font>
    <font>
      <sz val="12"/>
      <color theme="0" tint="-0.34998626667073579"/>
      <name val="B Nazanin"/>
      <charset val="178"/>
    </font>
    <font>
      <sz val="8"/>
      <color theme="0" tint="-0.34998626667073579"/>
      <name val="B Nazanin"/>
      <charset val="178"/>
    </font>
    <font>
      <b/>
      <sz val="8"/>
      <color rgb="FF1E90FF"/>
      <name val="B Nazanin"/>
      <charset val="178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97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right" vertical="top"/>
    </xf>
    <xf numFmtId="0" fontId="4" fillId="0" borderId="6" xfId="0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9" fontId="5" fillId="0" borderId="4" xfId="1" applyFont="1" applyFill="1" applyBorder="1" applyAlignment="1">
      <alignment horizontal="center" vertical="center"/>
    </xf>
    <xf numFmtId="9" fontId="5" fillId="0" borderId="6" xfId="1" applyFont="1" applyFill="1" applyBorder="1" applyAlignment="1">
      <alignment horizontal="center" vertical="center"/>
    </xf>
    <xf numFmtId="164" fontId="5" fillId="0" borderId="6" xfId="1" applyNumberFormat="1" applyFont="1" applyFill="1" applyBorder="1" applyAlignment="1">
      <alignment horizontal="center" vertical="center"/>
    </xf>
    <xf numFmtId="9" fontId="5" fillId="0" borderId="4" xfId="1" applyNumberFormat="1" applyFont="1" applyFill="1" applyBorder="1" applyAlignment="1">
      <alignment horizontal="center" vertical="center"/>
    </xf>
    <xf numFmtId="9" fontId="5" fillId="0" borderId="6" xfId="1" applyNumberFormat="1" applyFont="1" applyFill="1" applyBorder="1" applyAlignment="1">
      <alignment horizontal="center" vertical="center"/>
    </xf>
    <xf numFmtId="3" fontId="10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Fill="1" applyAlignment="1">
      <alignment horizontal="right" vertical="center"/>
    </xf>
    <xf numFmtId="0" fontId="11" fillId="0" borderId="2" xfId="0" applyFont="1" applyBorder="1" applyAlignment="1">
      <alignment horizontal="left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3" fontId="13" fillId="0" borderId="4" xfId="0" applyNumberFormat="1" applyFont="1" applyFill="1" applyBorder="1" applyAlignment="1">
      <alignment horizontal="center" vertical="center"/>
    </xf>
    <xf numFmtId="9" fontId="13" fillId="0" borderId="4" xfId="1" applyNumberFormat="1" applyFont="1" applyFill="1" applyBorder="1" applyAlignment="1">
      <alignment horizontal="center" vertical="center"/>
    </xf>
    <xf numFmtId="3" fontId="13" fillId="0" borderId="6" xfId="0" applyNumberFormat="1" applyFont="1" applyFill="1" applyBorder="1" applyAlignment="1">
      <alignment horizontal="center" vertical="center"/>
    </xf>
    <xf numFmtId="9" fontId="13" fillId="0" borderId="6" xfId="1" applyNumberFormat="1" applyFont="1" applyFill="1" applyBorder="1" applyAlignment="1">
      <alignment horizontal="center" vertical="center"/>
    </xf>
    <xf numFmtId="3" fontId="14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3" fontId="5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164" fontId="5" fillId="0" borderId="2" xfId="1" applyNumberFormat="1" applyFont="1" applyFill="1" applyBorder="1" applyAlignment="1">
      <alignment horizontal="center" vertical="center"/>
    </xf>
    <xf numFmtId="10" fontId="5" fillId="0" borderId="2" xfId="1" applyNumberFormat="1" applyFont="1" applyFill="1" applyBorder="1" applyAlignment="1">
      <alignment horizontal="center" vertical="center"/>
    </xf>
    <xf numFmtId="10" fontId="5" fillId="0" borderId="6" xfId="1" applyNumberFormat="1" applyFont="1" applyFill="1" applyBorder="1" applyAlignment="1">
      <alignment horizontal="center" vertical="center"/>
    </xf>
    <xf numFmtId="165" fontId="5" fillId="0" borderId="2" xfId="1" applyNumberFormat="1" applyFont="1" applyFill="1" applyBorder="1" applyAlignment="1">
      <alignment horizontal="center" vertical="center"/>
    </xf>
    <xf numFmtId="165" fontId="5" fillId="0" borderId="6" xfId="1" applyNumberFormat="1" applyFont="1" applyFill="1" applyBorder="1" applyAlignment="1">
      <alignment horizontal="center" vertical="center"/>
    </xf>
    <xf numFmtId="166" fontId="5" fillId="0" borderId="2" xfId="1" applyNumberFormat="1" applyFont="1" applyFill="1" applyBorder="1" applyAlignment="1">
      <alignment horizontal="center" vertical="center"/>
    </xf>
    <xf numFmtId="166" fontId="5" fillId="0" borderId="6" xfId="1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10" fontId="5" fillId="0" borderId="5" xfId="1" applyNumberFormat="1" applyFont="1" applyFill="1" applyBorder="1" applyAlignment="1">
      <alignment horizontal="center" vertical="center"/>
    </xf>
    <xf numFmtId="167" fontId="5" fillId="0" borderId="0" xfId="1" applyNumberFormat="1" applyFont="1" applyFill="1" applyAlignment="1">
      <alignment horizontal="center" vertical="center"/>
    </xf>
    <xf numFmtId="168" fontId="5" fillId="0" borderId="0" xfId="1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vertical="center"/>
    </xf>
    <xf numFmtId="3" fontId="15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3" fontId="10" fillId="0" borderId="0" xfId="0" applyNumberFormat="1" applyFont="1" applyFill="1" applyAlignment="1">
      <alignment horizontal="left"/>
    </xf>
    <xf numFmtId="3" fontId="10" fillId="2" borderId="0" xfId="0" applyNumberFormat="1" applyFont="1" applyFill="1" applyAlignment="1">
      <alignment horizontal="left"/>
    </xf>
    <xf numFmtId="3" fontId="5" fillId="0" borderId="8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center" vertical="center"/>
    </xf>
    <xf numFmtId="3" fontId="0" fillId="3" borderId="0" xfId="0" applyNumberFormat="1" applyFill="1" applyAlignment="1">
      <alignment horizontal="left"/>
    </xf>
    <xf numFmtId="0" fontId="5" fillId="0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4" fillId="0" borderId="6" xfId="0" applyFont="1" applyFill="1" applyBorder="1" applyAlignment="1">
      <alignment horizontal="right" vertical="center"/>
    </xf>
    <xf numFmtId="3" fontId="5" fillId="0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2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3" fontId="13" fillId="0" borderId="2" xfId="0" applyNumberFormat="1" applyFont="1" applyFill="1" applyBorder="1" applyAlignment="1">
      <alignment horizontal="center" vertical="center"/>
    </xf>
    <xf numFmtId="3" fontId="13" fillId="0" borderId="4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3" fontId="9" fillId="0" borderId="0" xfId="0" applyNumberFormat="1" applyFont="1" applyAlignment="1">
      <alignment horizontal="left"/>
    </xf>
    <xf numFmtId="0" fontId="10" fillId="0" borderId="0" xfId="0" applyFont="1" applyFill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46583</xdr:rowOff>
    </xdr:from>
    <xdr:to>
      <xdr:col>0</xdr:col>
      <xdr:colOff>6611710</xdr:colOff>
      <xdr:row>4</xdr:row>
      <xdr:rowOff>26096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64A7DB-CF5F-4968-B492-73D09C9FA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54202160" y="46583"/>
          <a:ext cx="6611709" cy="363293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711;&#1586;&#1575;&#1585;&#1588;%20&#1662;&#1585;&#1578;&#1601;&#1608;/&#1605;&#1607;&#1585;/&#1711;&#1586;&#1575;&#1585;&#1588;%20&#1662;&#1585;&#1578;&#1601;&#1608;&#1740;%20&#1605;&#1607;&#1585;%2014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صورت وضعیت"/>
      <sheetName val="سهام"/>
      <sheetName val="اوراق مشتقه"/>
      <sheetName val="سپرده"/>
      <sheetName val="درآمد"/>
      <sheetName val="درآمد سرمایه گذاری در سهام"/>
      <sheetName val="درآمد سپرده بانکی"/>
      <sheetName val="سایر درآمدها"/>
      <sheetName val="سود سپرده بانکی"/>
      <sheetName val="درآمد ناشی از فروش"/>
      <sheetName val="درآمد ناشی از تغییر قیمت اوراق"/>
    </sheetNames>
    <sheetDataSet>
      <sheetData sheetId="0"/>
      <sheetData sheetId="1"/>
      <sheetData sheetId="2"/>
      <sheetData sheetId="3">
        <row r="9">
          <cell r="D9">
            <v>25833176937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79998168889431442"/>
    <pageSetUpPr fitToPage="1"/>
  </sheetPr>
  <dimension ref="A1:C9"/>
  <sheetViews>
    <sheetView showGridLines="0" rightToLeft="1" tabSelected="1" view="pageBreakPreview" zoomScale="73" zoomScaleNormal="100" zoomScaleSheetLayoutView="73" workbookViewId="0">
      <selection activeCell="A21" sqref="A21"/>
    </sheetView>
  </sheetViews>
  <sheetFormatPr defaultRowHeight="12.75" x14ac:dyDescent="0.2"/>
  <cols>
    <col min="1" max="1" width="104.7109375" customWidth="1"/>
    <col min="2" max="2" width="45.42578125" customWidth="1"/>
    <col min="3" max="3" width="76.5703125" customWidth="1"/>
  </cols>
  <sheetData>
    <row r="1" spans="1:3" ht="29.1" customHeight="1" x14ac:dyDescent="0.2">
      <c r="B1" s="9"/>
      <c r="C1" s="9"/>
    </row>
    <row r="2" spans="1:3" ht="123.6" customHeight="1" x14ac:dyDescent="0.2">
      <c r="B2" s="66"/>
    </row>
    <row r="3" spans="1:3" ht="123.6" customHeight="1" x14ac:dyDescent="0.2">
      <c r="B3" s="66"/>
    </row>
    <row r="6" spans="1:3" ht="2.25" customHeight="1" x14ac:dyDescent="0.2"/>
    <row r="7" spans="1:3" ht="51" customHeight="1" x14ac:dyDescent="0.2">
      <c r="A7" s="10" t="s">
        <v>0</v>
      </c>
    </row>
    <row r="8" spans="1:3" ht="42" customHeight="1" x14ac:dyDescent="0.2">
      <c r="A8" s="10" t="s">
        <v>1</v>
      </c>
    </row>
    <row r="9" spans="1:3" ht="43.5" customHeight="1" x14ac:dyDescent="0.2">
      <c r="A9" s="10" t="s">
        <v>2</v>
      </c>
    </row>
  </sheetData>
  <mergeCells count="1">
    <mergeCell ref="B2:B3"/>
  </mergeCells>
  <pageMargins left="0.39" right="0.39" top="0.39" bottom="0.39" header="0" footer="0"/>
  <pageSetup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6" tint="0.79998168889431442"/>
    <pageSetUpPr fitToPage="1"/>
  </sheetPr>
  <dimension ref="A1:T18"/>
  <sheetViews>
    <sheetView showGridLines="0" rightToLeft="1" view="pageBreakPreview" zoomScale="86" zoomScaleNormal="100" zoomScaleSheetLayoutView="86" workbookViewId="0">
      <selection activeCell="I17" sqref="I17:I18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23" customWidth="1"/>
    <col min="6" max="6" width="1.28515625" customWidth="1"/>
    <col min="7" max="7" width="18.7109375" bestFit="1" customWidth="1"/>
    <col min="8" max="8" width="1.28515625" customWidth="1"/>
    <col min="9" max="9" width="26.28515625" bestFit="1" customWidth="1"/>
    <col min="10" max="10" width="1.28515625" customWidth="1"/>
    <col min="11" max="11" width="10.42578125" customWidth="1"/>
    <col min="12" max="12" width="1.28515625" customWidth="1"/>
    <col min="13" max="13" width="18.7109375" bestFit="1" customWidth="1"/>
    <col min="14" max="14" width="1.28515625" customWidth="1"/>
    <col min="15" max="15" width="18.85546875" bestFit="1" customWidth="1"/>
    <col min="16" max="16" width="1.28515625" customWidth="1"/>
    <col min="17" max="17" width="26.5703125" customWidth="1"/>
    <col min="18" max="18" width="1.28515625" customWidth="1"/>
    <col min="19" max="19" width="0.28515625" customWidth="1"/>
  </cols>
  <sheetData>
    <row r="1" spans="1:20" ht="29.1" customHeight="1" x14ac:dyDescent="0.2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</row>
    <row r="2" spans="1:20" ht="27" customHeight="1" x14ac:dyDescent="0.2">
      <c r="A2" s="78" t="s">
        <v>27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</row>
    <row r="3" spans="1:20" ht="21.75" customHeight="1" x14ac:dyDescent="0.2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</row>
    <row r="4" spans="1:20" ht="14.45" customHeight="1" x14ac:dyDescent="0.2"/>
    <row r="5" spans="1:20" ht="14.45" customHeight="1" x14ac:dyDescent="0.2">
      <c r="A5" s="79" t="s">
        <v>59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</row>
    <row r="6" spans="1:20" ht="25.5" customHeight="1" x14ac:dyDescent="0.2">
      <c r="A6" s="80" t="s">
        <v>30</v>
      </c>
      <c r="C6" s="80" t="s">
        <v>40</v>
      </c>
      <c r="D6" s="80"/>
      <c r="E6" s="80"/>
      <c r="F6" s="80"/>
      <c r="G6" s="80"/>
      <c r="H6" s="80"/>
      <c r="I6" s="80"/>
      <c r="K6" s="80" t="s">
        <v>41</v>
      </c>
      <c r="L6" s="80"/>
      <c r="M6" s="80"/>
      <c r="N6" s="80"/>
      <c r="O6" s="80"/>
      <c r="P6" s="80"/>
      <c r="Q6" s="80"/>
      <c r="R6" s="80"/>
    </row>
    <row r="7" spans="1:20" ht="29.1" customHeight="1" x14ac:dyDescent="0.2">
      <c r="A7" s="80"/>
      <c r="C7" s="8" t="s">
        <v>13</v>
      </c>
      <c r="D7" s="3"/>
      <c r="E7" s="8" t="s">
        <v>15</v>
      </c>
      <c r="F7" s="3"/>
      <c r="G7" s="8" t="s">
        <v>57</v>
      </c>
      <c r="H7" s="3"/>
      <c r="I7" s="8" t="s">
        <v>60</v>
      </c>
      <c r="K7" s="8" t="s">
        <v>13</v>
      </c>
      <c r="L7" s="3"/>
      <c r="M7" s="8" t="s">
        <v>15</v>
      </c>
      <c r="N7" s="3"/>
      <c r="O7" s="8" t="s">
        <v>57</v>
      </c>
      <c r="P7" s="3"/>
      <c r="Q7" s="93" t="s">
        <v>60</v>
      </c>
      <c r="R7" s="93"/>
    </row>
    <row r="8" spans="1:20" ht="21.75" customHeight="1" x14ac:dyDescent="0.2">
      <c r="A8" s="5" t="s">
        <v>19</v>
      </c>
      <c r="C8" s="12">
        <v>2413614</v>
      </c>
      <c r="D8" s="11"/>
      <c r="E8" s="12">
        <v>36355694207313</v>
      </c>
      <c r="F8" s="11"/>
      <c r="G8" s="12">
        <v>34321860884689</v>
      </c>
      <c r="H8" s="11"/>
      <c r="I8" s="12">
        <v>2033833322624</v>
      </c>
      <c r="J8" s="11"/>
      <c r="K8" s="12">
        <v>2413614</v>
      </c>
      <c r="L8" s="11"/>
      <c r="M8" s="12">
        <v>36355694207313</v>
      </c>
      <c r="N8" s="11"/>
      <c r="O8" s="12">
        <v>30761225373480</v>
      </c>
      <c r="P8" s="11"/>
      <c r="Q8" s="12">
        <v>5594468833833</v>
      </c>
      <c r="R8" s="52"/>
    </row>
    <row r="9" spans="1:20" ht="30.75" customHeight="1" x14ac:dyDescent="0.2">
      <c r="A9" s="63" t="s">
        <v>20</v>
      </c>
      <c r="C9" s="13"/>
      <c r="D9" s="11"/>
      <c r="E9" s="13">
        <f>SUM(E8)</f>
        <v>36355694207313</v>
      </c>
      <c r="F9" s="11"/>
      <c r="G9" s="13">
        <f>SUM(G8)</f>
        <v>34321860884689</v>
      </c>
      <c r="H9" s="11"/>
      <c r="I9" s="13">
        <f>SUM(I8)</f>
        <v>2033833322624</v>
      </c>
      <c r="J9" s="11"/>
      <c r="K9" s="13"/>
      <c r="L9" s="11"/>
      <c r="M9" s="13">
        <f>SUM(M8)</f>
        <v>36355694207313</v>
      </c>
      <c r="N9" s="11"/>
      <c r="O9" s="13">
        <f>SUM(O8)</f>
        <v>30761225373480</v>
      </c>
      <c r="P9" s="11"/>
      <c r="Q9" s="92">
        <f>SUM(Q8)</f>
        <v>5594468833833</v>
      </c>
      <c r="R9" s="92"/>
    </row>
    <row r="13" spans="1:20" x14ac:dyDescent="0.2">
      <c r="E13" s="14"/>
      <c r="I13" s="14"/>
      <c r="K13" s="33"/>
      <c r="Q13" s="14"/>
      <c r="T13" s="33"/>
    </row>
    <row r="14" spans="1:20" x14ac:dyDescent="0.2">
      <c r="E14" s="14"/>
      <c r="I14" s="60"/>
      <c r="O14" s="14"/>
      <c r="Q14" s="60"/>
    </row>
    <row r="15" spans="1:20" x14ac:dyDescent="0.2">
      <c r="E15" s="14"/>
      <c r="I15" s="14"/>
    </row>
    <row r="16" spans="1:20" x14ac:dyDescent="0.2">
      <c r="E16" s="14"/>
      <c r="O16" s="60"/>
    </row>
    <row r="17" spans="5:9" x14ac:dyDescent="0.2">
      <c r="E17" s="60"/>
      <c r="I17" s="60"/>
    </row>
    <row r="18" spans="5:9" x14ac:dyDescent="0.2">
      <c r="E18" s="14"/>
    </row>
  </sheetData>
  <mergeCells count="9"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79998168889431442"/>
    <pageSetUpPr fitToPage="1"/>
  </sheetPr>
  <dimension ref="A1:AB15"/>
  <sheetViews>
    <sheetView showGridLines="0" rightToLeft="1" view="pageBreakPreview" topLeftCell="I4" zoomScale="78" zoomScaleNormal="100" zoomScaleSheetLayoutView="78" workbookViewId="0">
      <selection activeCell="P16" sqref="P16"/>
    </sheetView>
  </sheetViews>
  <sheetFormatPr defaultRowHeight="20.25" x14ac:dyDescent="0.3"/>
  <cols>
    <col min="1" max="2" width="2.5703125" style="21" customWidth="1"/>
    <col min="3" max="3" width="23.42578125" style="21" customWidth="1"/>
    <col min="4" max="5" width="1.28515625" style="21" customWidth="1"/>
    <col min="6" max="6" width="11.7109375" style="21" customWidth="1"/>
    <col min="7" max="7" width="1.28515625" style="21" customWidth="1"/>
    <col min="8" max="8" width="24" style="21" bestFit="1" customWidth="1"/>
    <col min="9" max="9" width="1.28515625" style="21" customWidth="1"/>
    <col min="10" max="10" width="23.7109375" style="21" bestFit="1" customWidth="1"/>
    <col min="11" max="11" width="1.28515625" style="21" customWidth="1"/>
    <col min="12" max="12" width="14.28515625" style="21" customWidth="1"/>
    <col min="13" max="13" width="1.28515625" style="21" customWidth="1"/>
    <col min="14" max="14" width="22.42578125" style="21" bestFit="1" customWidth="1"/>
    <col min="15" max="15" width="1.28515625" style="21" customWidth="1"/>
    <col min="16" max="16" width="14.28515625" style="21" customWidth="1"/>
    <col min="17" max="17" width="1.28515625" style="21" customWidth="1"/>
    <col min="18" max="18" width="24.42578125" style="21" customWidth="1"/>
    <col min="19" max="19" width="1.28515625" style="21" customWidth="1"/>
    <col min="20" max="20" width="15.5703125" style="21" customWidth="1"/>
    <col min="21" max="21" width="1.28515625" style="21" customWidth="1"/>
    <col min="22" max="22" width="21.140625" style="21" customWidth="1"/>
    <col min="23" max="23" width="1.28515625" style="21" customWidth="1"/>
    <col min="24" max="24" width="25" style="21" customWidth="1"/>
    <col min="25" max="25" width="1.28515625" style="21" customWidth="1"/>
    <col min="26" max="26" width="25.85546875" style="21" customWidth="1"/>
    <col min="27" max="27" width="1.28515625" style="21" customWidth="1"/>
    <col min="28" max="28" width="29.28515625" style="21" bestFit="1" customWidth="1"/>
    <col min="29" max="29" width="0.28515625" style="21" customWidth="1"/>
    <col min="30" max="16384" width="9.140625" style="21"/>
  </cols>
  <sheetData>
    <row r="1" spans="1:28" ht="29.1" customHeight="1" x14ac:dyDescent="0.3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</row>
    <row r="2" spans="1:28" ht="21.75" customHeight="1" x14ac:dyDescent="0.3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</row>
    <row r="3" spans="1:28" ht="21.75" customHeight="1" x14ac:dyDescent="0.3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</row>
    <row r="4" spans="1:28" ht="26.25" x14ac:dyDescent="0.3">
      <c r="A4" s="22" t="s">
        <v>3</v>
      </c>
      <c r="B4" s="68" t="s">
        <v>4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</row>
    <row r="5" spans="1:28" ht="14.45" customHeight="1" x14ac:dyDescent="0.3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24.75" customHeight="1" x14ac:dyDescent="0.3">
      <c r="A6" s="68" t="s">
        <v>5</v>
      </c>
      <c r="B6" s="68"/>
      <c r="C6" s="68" t="s">
        <v>6</v>
      </c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</row>
    <row r="7" spans="1:28" ht="14.45" customHeight="1" x14ac:dyDescent="0.3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</row>
    <row r="8" spans="1:28" ht="26.25" customHeight="1" x14ac:dyDescent="0.3">
      <c r="F8" s="69" t="s">
        <v>7</v>
      </c>
      <c r="G8" s="69"/>
      <c r="H8" s="69"/>
      <c r="I8" s="69"/>
      <c r="J8" s="69"/>
      <c r="L8" s="69" t="s">
        <v>8</v>
      </c>
      <c r="M8" s="69"/>
      <c r="N8" s="69"/>
      <c r="O8" s="69"/>
      <c r="P8" s="69"/>
      <c r="Q8" s="69"/>
      <c r="R8" s="69"/>
      <c r="T8" s="69" t="s">
        <v>9</v>
      </c>
      <c r="U8" s="69"/>
      <c r="V8" s="69"/>
      <c r="W8" s="69"/>
      <c r="X8" s="69"/>
      <c r="Y8" s="69"/>
      <c r="Z8" s="69"/>
      <c r="AA8" s="69"/>
      <c r="AB8" s="69"/>
    </row>
    <row r="9" spans="1:28" ht="35.25" customHeight="1" x14ac:dyDescent="0.3">
      <c r="F9" s="23"/>
      <c r="G9" s="23"/>
      <c r="H9" s="23"/>
      <c r="I9" s="23"/>
      <c r="J9" s="23"/>
      <c r="L9" s="70" t="s">
        <v>10</v>
      </c>
      <c r="M9" s="70"/>
      <c r="N9" s="70"/>
      <c r="O9" s="23"/>
      <c r="P9" s="70" t="s">
        <v>11</v>
      </c>
      <c r="Q9" s="70"/>
      <c r="R9" s="70"/>
      <c r="T9" s="23"/>
      <c r="U9" s="23"/>
      <c r="V9" s="23"/>
      <c r="W9" s="23"/>
      <c r="X9" s="23"/>
      <c r="Y9" s="23"/>
      <c r="Z9" s="23"/>
      <c r="AA9" s="23"/>
      <c r="AB9" s="23"/>
    </row>
    <row r="10" spans="1:28" ht="38.25" customHeight="1" x14ac:dyDescent="0.3">
      <c r="A10" s="69" t="s">
        <v>12</v>
      </c>
      <c r="B10" s="69"/>
      <c r="C10" s="69"/>
      <c r="E10" s="69" t="s">
        <v>13</v>
      </c>
      <c r="F10" s="69"/>
      <c r="H10" s="24" t="s">
        <v>14</v>
      </c>
      <c r="J10" s="24" t="s">
        <v>15</v>
      </c>
      <c r="L10" s="25" t="s">
        <v>13</v>
      </c>
      <c r="M10" s="23"/>
      <c r="N10" s="25" t="s">
        <v>14</v>
      </c>
      <c r="P10" s="25" t="s">
        <v>13</v>
      </c>
      <c r="Q10" s="23"/>
      <c r="R10" s="25" t="s">
        <v>16</v>
      </c>
      <c r="T10" s="24" t="s">
        <v>13</v>
      </c>
      <c r="V10" s="24" t="s">
        <v>17</v>
      </c>
      <c r="X10" s="24" t="s">
        <v>14</v>
      </c>
      <c r="Z10" s="24" t="s">
        <v>15</v>
      </c>
      <c r="AB10" s="24" t="s">
        <v>18</v>
      </c>
    </row>
    <row r="11" spans="1:28" s="27" customFormat="1" ht="36.75" customHeight="1" x14ac:dyDescent="0.2">
      <c r="A11" s="71" t="s">
        <v>19</v>
      </c>
      <c r="B11" s="71"/>
      <c r="C11" s="71"/>
      <c r="D11" s="26"/>
      <c r="E11" s="72">
        <v>2346329</v>
      </c>
      <c r="F11" s="73"/>
      <c r="H11" s="28">
        <v>20233553205358</v>
      </c>
      <c r="J11" s="28">
        <v>33003839126640</v>
      </c>
      <c r="L11" s="28">
        <v>200227</v>
      </c>
      <c r="N11" s="28">
        <v>2987503295506</v>
      </c>
      <c r="P11" s="28">
        <v>-132942</v>
      </c>
      <c r="R11" s="28">
        <v>1874222762454</v>
      </c>
      <c r="T11" s="28">
        <f>E11+L11+P11</f>
        <v>2413614</v>
      </c>
      <c r="V11" s="28">
        <v>15099000</v>
      </c>
      <c r="X11" s="28">
        <v>22066530416938</v>
      </c>
      <c r="Z11" s="28">
        <v>36355694207313.602</v>
      </c>
      <c r="AB11" s="29">
        <f>Z11/AB15</f>
        <v>0.99973830617815884</v>
      </c>
    </row>
    <row r="12" spans="1:28" s="27" customFormat="1" ht="32.25" customHeight="1" x14ac:dyDescent="0.2">
      <c r="A12" s="74" t="s">
        <v>20</v>
      </c>
      <c r="B12" s="74"/>
      <c r="C12" s="74"/>
      <c r="D12" s="74"/>
      <c r="F12" s="30"/>
      <c r="H12" s="30">
        <f>SUM(H11)</f>
        <v>20233553205358</v>
      </c>
      <c r="J12" s="30">
        <f>SUM(J11)</f>
        <v>33003839126640</v>
      </c>
      <c r="L12" s="30"/>
      <c r="N12" s="30">
        <f>SUM(N11)</f>
        <v>2987503295506</v>
      </c>
      <c r="P12" s="30"/>
      <c r="R12" s="30">
        <f>SUM(R11)</f>
        <v>1874222762454</v>
      </c>
      <c r="T12" s="30"/>
      <c r="V12" s="30"/>
      <c r="X12" s="30">
        <f>SUM(X11)</f>
        <v>22066530416938</v>
      </c>
      <c r="Z12" s="30">
        <f>SUM(Z11)</f>
        <v>36355694207313.602</v>
      </c>
      <c r="AB12" s="31">
        <f>SUM(AB11)</f>
        <v>0.99973830617815884</v>
      </c>
    </row>
    <row r="15" spans="1:28" x14ac:dyDescent="0.3">
      <c r="AB15" s="32">
        <v>36365210758299</v>
      </c>
    </row>
  </sheetData>
  <mergeCells count="16">
    <mergeCell ref="A10:C10"/>
    <mergeCell ref="E10:F10"/>
    <mergeCell ref="A11:C11"/>
    <mergeCell ref="E11:F11"/>
    <mergeCell ref="A12:D12"/>
    <mergeCell ref="F8:J8"/>
    <mergeCell ref="L8:R8"/>
    <mergeCell ref="T8:AB8"/>
    <mergeCell ref="L9:N9"/>
    <mergeCell ref="P9:R9"/>
    <mergeCell ref="A1:AB1"/>
    <mergeCell ref="A2:AB2"/>
    <mergeCell ref="A3:AB3"/>
    <mergeCell ref="B4:AB4"/>
    <mergeCell ref="A6:B6"/>
    <mergeCell ref="C6:AB6"/>
  </mergeCells>
  <pageMargins left="0.39" right="0.39" top="0.39" bottom="0.39" header="0" footer="0"/>
  <pageSetup scale="4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79998168889431442"/>
    <pageSetUpPr fitToPage="1"/>
  </sheetPr>
  <dimension ref="A1:L11"/>
  <sheetViews>
    <sheetView showGridLines="0" rightToLeft="1" view="pageBreakPreview" zoomScale="86" zoomScaleNormal="100" zoomScaleSheetLayoutView="86" workbookViewId="0">
      <selection activeCell="D18" sqref="D18"/>
    </sheetView>
  </sheetViews>
  <sheetFormatPr defaultRowHeight="12.75" x14ac:dyDescent="0.2"/>
  <cols>
    <col min="1" max="1" width="5.140625" customWidth="1"/>
    <col min="2" max="2" width="41.28515625" customWidth="1"/>
    <col min="3" max="3" width="1.28515625" customWidth="1"/>
    <col min="4" max="4" width="18.7109375" customWidth="1"/>
    <col min="5" max="5" width="1.28515625" customWidth="1"/>
    <col min="6" max="6" width="17.85546875" bestFit="1" customWidth="1"/>
    <col min="7" max="7" width="1.28515625" customWidth="1"/>
    <col min="8" max="8" width="17.85546875" bestFit="1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2" ht="21.75" customHeight="1" x14ac:dyDescent="0.2">
      <c r="A2" s="78" t="s">
        <v>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ht="21.75" customHeight="1" x14ac:dyDescent="0.2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</row>
    <row r="4" spans="1:12" ht="14.45" customHeight="1" x14ac:dyDescent="0.2"/>
    <row r="5" spans="1:12" ht="14.45" customHeight="1" x14ac:dyDescent="0.2">
      <c r="A5" s="1" t="s">
        <v>21</v>
      </c>
      <c r="B5" s="79" t="s">
        <v>22</v>
      </c>
      <c r="C5" s="79"/>
      <c r="D5" s="79"/>
      <c r="E5" s="79"/>
      <c r="F5" s="79"/>
      <c r="G5" s="79"/>
      <c r="H5" s="79"/>
      <c r="I5" s="79"/>
      <c r="J5" s="79"/>
      <c r="K5" s="79"/>
      <c r="L5" s="79"/>
    </row>
    <row r="6" spans="1:12" ht="23.25" customHeight="1" x14ac:dyDescent="0.2">
      <c r="D6" s="2" t="s">
        <v>7</v>
      </c>
      <c r="F6" s="80" t="s">
        <v>8</v>
      </c>
      <c r="G6" s="80"/>
      <c r="H6" s="80"/>
      <c r="J6" s="2" t="s">
        <v>9</v>
      </c>
    </row>
    <row r="7" spans="1:12" ht="8.25" customHeight="1" x14ac:dyDescent="0.2">
      <c r="D7" s="36"/>
      <c r="F7" s="36"/>
      <c r="G7" s="36"/>
      <c r="H7" s="36"/>
      <c r="J7" s="36"/>
    </row>
    <row r="8" spans="1:12" ht="26.25" customHeight="1" x14ac:dyDescent="0.2">
      <c r="A8" s="76" t="s">
        <v>23</v>
      </c>
      <c r="B8" s="76"/>
      <c r="D8" s="2" t="s">
        <v>24</v>
      </c>
      <c r="F8" s="2" t="s">
        <v>25</v>
      </c>
      <c r="H8" s="2" t="s">
        <v>26</v>
      </c>
      <c r="J8" s="2" t="s">
        <v>24</v>
      </c>
      <c r="L8" s="2" t="s">
        <v>18</v>
      </c>
    </row>
    <row r="9" spans="1:12" ht="21.75" customHeight="1" x14ac:dyDescent="0.2">
      <c r="A9" s="77" t="s">
        <v>61</v>
      </c>
      <c r="B9" s="77"/>
      <c r="D9" s="34">
        <v>635505177</v>
      </c>
      <c r="E9" s="11"/>
      <c r="F9" s="34">
        <v>5267368540225</v>
      </c>
      <c r="G9" s="11"/>
      <c r="H9" s="34">
        <v>5267930878594</v>
      </c>
      <c r="I9" s="11"/>
      <c r="J9" s="34">
        <f>D9+F9-H9</f>
        <v>73166808</v>
      </c>
      <c r="K9" s="11"/>
      <c r="L9" s="42">
        <f>J9/سهام!AB15</f>
        <v>2.0120001087386084E-6</v>
      </c>
    </row>
    <row r="10" spans="1:12" ht="21.75" customHeight="1" thickBot="1" x14ac:dyDescent="0.25">
      <c r="A10" s="75" t="s">
        <v>20</v>
      </c>
      <c r="B10" s="75"/>
      <c r="D10" s="13">
        <f>SUM(D9)</f>
        <v>635505177</v>
      </c>
      <c r="E10" s="11"/>
      <c r="F10" s="13">
        <f>SUM(F9)</f>
        <v>5267368540225</v>
      </c>
      <c r="G10" s="11"/>
      <c r="H10" s="13">
        <f>SUM(H9)</f>
        <v>5267930878594</v>
      </c>
      <c r="I10" s="11"/>
      <c r="J10" s="13">
        <f>SUM(J9)</f>
        <v>73166808</v>
      </c>
      <c r="K10" s="11"/>
      <c r="L10" s="43">
        <f>SUM(L9)</f>
        <v>2.0120001087386084E-6</v>
      </c>
    </row>
    <row r="11" spans="1:12" ht="13.5" thickTop="1" x14ac:dyDescent="0.2"/>
  </sheetData>
  <mergeCells count="8">
    <mergeCell ref="A10:B10"/>
    <mergeCell ref="A8:B8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scale="9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79998168889431442"/>
    <pageSetUpPr fitToPage="1"/>
  </sheetPr>
  <dimension ref="A1:J11"/>
  <sheetViews>
    <sheetView showGridLines="0" rightToLeft="1" view="pageBreakPreview" zoomScale="93" zoomScaleNormal="100" zoomScaleSheetLayoutView="93" workbookViewId="0">
      <selection activeCell="J8" sqref="J8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</row>
    <row r="2" spans="1:10" ht="33" customHeight="1" x14ac:dyDescent="0.2">
      <c r="A2" s="78" t="s">
        <v>27</v>
      </c>
      <c r="B2" s="78"/>
      <c r="C2" s="78"/>
      <c r="D2" s="78"/>
      <c r="E2" s="78"/>
      <c r="F2" s="78"/>
      <c r="G2" s="78"/>
      <c r="H2" s="78"/>
      <c r="I2" s="78"/>
      <c r="J2" s="78"/>
    </row>
    <row r="3" spans="1:10" ht="27" customHeight="1" x14ac:dyDescent="0.2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</row>
    <row r="4" spans="1:10" ht="14.45" customHeight="1" x14ac:dyDescent="0.2"/>
    <row r="5" spans="1:10" ht="29.1" customHeight="1" x14ac:dyDescent="0.2">
      <c r="A5" s="1" t="s">
        <v>28</v>
      </c>
      <c r="B5" s="79" t="s">
        <v>29</v>
      </c>
      <c r="C5" s="79"/>
      <c r="D5" s="79"/>
      <c r="E5" s="79"/>
      <c r="F5" s="79"/>
      <c r="G5" s="79"/>
      <c r="H5" s="79"/>
      <c r="I5" s="79"/>
      <c r="J5" s="79"/>
    </row>
    <row r="6" spans="1:10" ht="6.75" customHeight="1" x14ac:dyDescent="0.2"/>
    <row r="7" spans="1:10" ht="23.25" customHeight="1" x14ac:dyDescent="0.2">
      <c r="A7" s="80" t="s">
        <v>30</v>
      </c>
      <c r="B7" s="80"/>
      <c r="D7" s="2" t="s">
        <v>31</v>
      </c>
      <c r="F7" s="2" t="s">
        <v>24</v>
      </c>
      <c r="H7" s="2" t="s">
        <v>32</v>
      </c>
      <c r="J7" s="2" t="s">
        <v>33</v>
      </c>
    </row>
    <row r="8" spans="1:10" ht="27.75" customHeight="1" x14ac:dyDescent="0.2">
      <c r="A8" s="82" t="s">
        <v>34</v>
      </c>
      <c r="B8" s="82"/>
      <c r="D8" s="44" t="s">
        <v>35</v>
      </c>
      <c r="F8" s="34">
        <f>'درآمد سرمایه گذاری در سهام'!J11</f>
        <v>2238574547621</v>
      </c>
      <c r="H8" s="38">
        <f>F8/F11</f>
        <v>0.9987599006618898</v>
      </c>
      <c r="I8" s="11"/>
      <c r="J8" s="38">
        <f>F8/سهام!AB15</f>
        <v>6.1558134847606485E-2</v>
      </c>
    </row>
    <row r="9" spans="1:10" ht="21.75" customHeight="1" x14ac:dyDescent="0.2">
      <c r="A9" s="83" t="s">
        <v>36</v>
      </c>
      <c r="B9" s="83"/>
      <c r="D9" s="45" t="s">
        <v>63</v>
      </c>
      <c r="F9" s="47">
        <f>'درآمد سپرده بانکی'!D9</f>
        <v>52372</v>
      </c>
      <c r="H9" s="50">
        <f>F9/F11</f>
        <v>2.3366232575570362E-8</v>
      </c>
      <c r="I9" s="11"/>
      <c r="J9" s="51">
        <f>F9/سهام!AB15</f>
        <v>1.440167646712952E-9</v>
      </c>
    </row>
    <row r="10" spans="1:10" ht="21.75" customHeight="1" x14ac:dyDescent="0.2">
      <c r="A10" s="84" t="s">
        <v>37</v>
      </c>
      <c r="B10" s="84"/>
      <c r="D10" s="46" t="s">
        <v>62</v>
      </c>
      <c r="F10" s="48">
        <f>'سایر درآمدها'!D10</f>
        <v>2779449301</v>
      </c>
      <c r="H10" s="49">
        <f>F10/F11</f>
        <v>1.2400759718775771E-3</v>
      </c>
      <c r="I10" s="11"/>
      <c r="J10" s="49">
        <f>F10/سهام!AB15</f>
        <v>7.6431546608476473E-5</v>
      </c>
    </row>
    <row r="11" spans="1:10" ht="21.75" customHeight="1" x14ac:dyDescent="0.2">
      <c r="A11" s="81" t="s">
        <v>20</v>
      </c>
      <c r="B11" s="81"/>
      <c r="D11" s="7"/>
      <c r="F11" s="13">
        <f>SUM(F8:F10)</f>
        <v>2241354049294</v>
      </c>
      <c r="H11" s="19">
        <f>SUM(H8:H10)</f>
        <v>1</v>
      </c>
      <c r="I11" s="11"/>
      <c r="J11" s="39">
        <f>SUM(J8:J10)</f>
        <v>6.1634567834382606E-2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79998168889431442"/>
    <pageSetUpPr fitToPage="1"/>
  </sheetPr>
  <dimension ref="A1:W15"/>
  <sheetViews>
    <sheetView showGridLines="0" rightToLeft="1" view="pageBreakPreview" zoomScale="93" zoomScaleNormal="100" zoomScaleSheetLayoutView="93" workbookViewId="0">
      <selection activeCell="U15" sqref="U15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7.7109375" bestFit="1" customWidth="1"/>
    <col min="7" max="7" width="1.28515625" customWidth="1"/>
    <col min="8" max="8" width="16.140625" bestFit="1" customWidth="1"/>
    <col min="9" max="9" width="1.28515625" customWidth="1"/>
    <col min="10" max="10" width="17.710937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7.7109375" bestFit="1" customWidth="1"/>
    <col min="18" max="18" width="1.28515625" customWidth="1"/>
    <col min="19" max="19" width="15.7109375" bestFit="1" customWidth="1"/>
    <col min="20" max="20" width="1.28515625" customWidth="1"/>
    <col min="21" max="21" width="17.7109375" bestFit="1" customWidth="1"/>
    <col min="22" max="22" width="1.28515625" customWidth="1"/>
    <col min="23" max="23" width="17.85546875" customWidth="1"/>
    <col min="24" max="24" width="0.28515625" customWidth="1"/>
  </cols>
  <sheetData>
    <row r="1" spans="1:23" ht="29.1" customHeight="1" x14ac:dyDescent="0.2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</row>
    <row r="2" spans="1:23" ht="21.75" customHeight="1" x14ac:dyDescent="0.2">
      <c r="A2" s="78" t="s">
        <v>27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</row>
    <row r="3" spans="1:23" ht="21.75" customHeight="1" x14ac:dyDescent="0.2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</row>
    <row r="4" spans="1:23" ht="14.45" customHeight="1" x14ac:dyDescent="0.2"/>
    <row r="5" spans="1:23" ht="24" customHeight="1" x14ac:dyDescent="0.2">
      <c r="A5" s="1" t="s">
        <v>38</v>
      </c>
      <c r="B5" s="79" t="s">
        <v>39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</row>
    <row r="6" spans="1:23" ht="14.4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2.5" customHeight="1" x14ac:dyDescent="0.2">
      <c r="D7" s="80" t="s">
        <v>40</v>
      </c>
      <c r="E7" s="80"/>
      <c r="F7" s="80"/>
      <c r="G7" s="80"/>
      <c r="H7" s="80"/>
      <c r="I7" s="80"/>
      <c r="J7" s="80"/>
      <c r="K7" s="80"/>
      <c r="L7" s="80"/>
      <c r="N7" s="80" t="s">
        <v>41</v>
      </c>
      <c r="O7" s="80"/>
      <c r="P7" s="80"/>
      <c r="Q7" s="80"/>
      <c r="R7" s="80"/>
      <c r="S7" s="80"/>
      <c r="T7" s="80"/>
      <c r="U7" s="80"/>
      <c r="V7" s="80"/>
      <c r="W7" s="80"/>
    </row>
    <row r="8" spans="1:23" ht="21.75" customHeight="1" x14ac:dyDescent="0.2">
      <c r="D8" s="3"/>
      <c r="E8" s="3"/>
      <c r="F8" s="3"/>
      <c r="G8" s="3"/>
      <c r="H8" s="3"/>
      <c r="I8" s="3"/>
      <c r="J8" s="85" t="s">
        <v>20</v>
      </c>
      <c r="K8" s="85"/>
      <c r="L8" s="85"/>
      <c r="N8" s="3"/>
      <c r="O8" s="3"/>
      <c r="P8" s="3"/>
      <c r="Q8" s="3"/>
      <c r="R8" s="3"/>
      <c r="S8" s="3"/>
      <c r="T8" s="3"/>
      <c r="U8" s="85" t="s">
        <v>20</v>
      </c>
      <c r="V8" s="85"/>
      <c r="W8" s="85"/>
    </row>
    <row r="9" spans="1:23" ht="22.5" customHeight="1" x14ac:dyDescent="0.2">
      <c r="A9" s="80" t="s">
        <v>42</v>
      </c>
      <c r="B9" s="80"/>
      <c r="D9" s="2" t="s">
        <v>43</v>
      </c>
      <c r="F9" s="2" t="s">
        <v>44</v>
      </c>
      <c r="H9" s="2" t="s">
        <v>45</v>
      </c>
      <c r="J9" s="4" t="s">
        <v>24</v>
      </c>
      <c r="K9" s="3"/>
      <c r="L9" s="4" t="s">
        <v>32</v>
      </c>
      <c r="N9" s="2" t="s">
        <v>43</v>
      </c>
      <c r="P9" s="80" t="s">
        <v>44</v>
      </c>
      <c r="Q9" s="80"/>
      <c r="S9" s="2" t="s">
        <v>45</v>
      </c>
      <c r="U9" s="4" t="s">
        <v>24</v>
      </c>
      <c r="V9" s="3"/>
      <c r="W9" s="4" t="s">
        <v>32</v>
      </c>
    </row>
    <row r="10" spans="1:23" ht="27" customHeight="1" x14ac:dyDescent="0.2">
      <c r="A10" s="86" t="s">
        <v>19</v>
      </c>
      <c r="B10" s="86"/>
      <c r="D10" s="12">
        <v>0</v>
      </c>
      <c r="E10" s="11"/>
      <c r="F10" s="12">
        <f>'درآمد ناشی از تغییر قیمت اوراق'!I8</f>
        <v>2033833322624</v>
      </c>
      <c r="G10" s="11"/>
      <c r="H10" s="12">
        <f>'درآمد ناشی از فروش'!I8</f>
        <v>204741224997</v>
      </c>
      <c r="I10" s="11"/>
      <c r="J10" s="12">
        <f>D10+F10+H10</f>
        <v>2238574547621</v>
      </c>
      <c r="K10" s="11"/>
      <c r="L10" s="18">
        <f>J10/درآمد!F11</f>
        <v>0.9987599006618898</v>
      </c>
      <c r="M10" s="11"/>
      <c r="N10" s="12">
        <v>0</v>
      </c>
      <c r="O10" s="11"/>
      <c r="P10" s="87">
        <f>'درآمد ناشی از تغییر قیمت اوراق'!Q8</f>
        <v>5594468833833</v>
      </c>
      <c r="Q10" s="87"/>
      <c r="R10" s="11"/>
      <c r="S10" s="12" cm="1">
        <f t="array" ref="S10:T10">'درآمد ناشی از فروش'!Q8:R8</f>
        <v>262667999757</v>
      </c>
      <c r="T10" s="11">
        <v>0</v>
      </c>
      <c r="U10" s="12">
        <f>N10+P10+S10</f>
        <v>5857136833590</v>
      </c>
      <c r="V10" s="11"/>
      <c r="W10" s="15">
        <f>U10/U15</f>
        <v>0.99809049252406234</v>
      </c>
    </row>
    <row r="11" spans="1:23" ht="21.75" customHeight="1" x14ac:dyDescent="0.2">
      <c r="A11" s="81" t="s">
        <v>20</v>
      </c>
      <c r="B11" s="81"/>
      <c r="D11" s="13">
        <f>SUM(D10)</f>
        <v>0</v>
      </c>
      <c r="E11" s="11"/>
      <c r="F11" s="13">
        <f>SUM(F10)</f>
        <v>2033833322624</v>
      </c>
      <c r="G11" s="11"/>
      <c r="H11" s="13">
        <f>SUM(H10)</f>
        <v>204741224997</v>
      </c>
      <c r="I11" s="11"/>
      <c r="J11" s="13">
        <f>SUM(J10)</f>
        <v>2238574547621</v>
      </c>
      <c r="K11" s="11"/>
      <c r="L11" s="16">
        <f>SUM(L10)</f>
        <v>0.9987599006618898</v>
      </c>
      <c r="M11" s="11"/>
      <c r="N11" s="13">
        <f>SUM(N10)</f>
        <v>0</v>
      </c>
      <c r="O11" s="11"/>
      <c r="P11" s="11"/>
      <c r="Q11" s="13">
        <f>SUM(P10)</f>
        <v>5594468833833</v>
      </c>
      <c r="R11" s="11"/>
      <c r="S11" s="13">
        <f>SUM(S10)</f>
        <v>262667999757</v>
      </c>
      <c r="T11" s="11"/>
      <c r="U11" s="13">
        <f>SUM(U10)</f>
        <v>5857136833590</v>
      </c>
      <c r="V11" s="11"/>
      <c r="W11" s="16">
        <f>SUM(W10)</f>
        <v>0.99809049252406234</v>
      </c>
    </row>
    <row r="15" spans="1:23" ht="18.75" x14ac:dyDescent="0.45">
      <c r="U15" s="53">
        <v>5868342477422</v>
      </c>
    </row>
  </sheetData>
  <mergeCells count="13">
    <mergeCell ref="A11:B11"/>
    <mergeCell ref="J8:L8"/>
    <mergeCell ref="U8:W8"/>
    <mergeCell ref="A9:B9"/>
    <mergeCell ref="P9:Q9"/>
    <mergeCell ref="A10:B10"/>
    <mergeCell ref="P10:Q10"/>
    <mergeCell ref="A1:W1"/>
    <mergeCell ref="A2:W2"/>
    <mergeCell ref="A3:W3"/>
    <mergeCell ref="B5:W5"/>
    <mergeCell ref="D7:L7"/>
    <mergeCell ref="N7:W7"/>
  </mergeCells>
  <pageMargins left="0.39" right="0.39" top="0.39" bottom="0.39" header="0" footer="0"/>
  <pageSetup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6" tint="0.79998168889431442"/>
    <pageSetUpPr fitToPage="1"/>
  </sheetPr>
  <dimension ref="A1:U29"/>
  <sheetViews>
    <sheetView showGridLines="0" rightToLeft="1" view="pageBreakPreview" zoomScale="95" zoomScaleNormal="100" zoomScaleSheetLayoutView="95" workbookViewId="0">
      <selection activeCell="J7" sqref="J7"/>
    </sheetView>
  </sheetViews>
  <sheetFormatPr defaultRowHeight="12.75" x14ac:dyDescent="0.2"/>
  <cols>
    <col min="1" max="1" width="5.140625" customWidth="1"/>
    <col min="2" max="2" width="45.85546875" customWidth="1"/>
    <col min="3" max="3" width="1.28515625" customWidth="1"/>
    <col min="4" max="4" width="32" customWidth="1"/>
    <col min="5" max="5" width="1.28515625" customWidth="1"/>
    <col min="6" max="6" width="27.85546875" customWidth="1"/>
    <col min="7" max="7" width="1.28515625" customWidth="1"/>
    <col min="8" max="8" width="29.42578125" customWidth="1"/>
    <col min="9" max="9" width="1.28515625" customWidth="1"/>
    <col min="10" max="10" width="24.5703125" bestFit="1" customWidth="1"/>
    <col min="11" max="11" width="0.28515625" customWidth="1"/>
    <col min="15" max="15" width="13.85546875" bestFit="1" customWidth="1"/>
    <col min="20" max="20" width="18.5703125" customWidth="1"/>
  </cols>
  <sheetData>
    <row r="1" spans="1:21" ht="29.1" customHeight="1" x14ac:dyDescent="0.2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</row>
    <row r="2" spans="1:21" ht="21.75" customHeight="1" x14ac:dyDescent="0.2">
      <c r="A2" s="78" t="s">
        <v>27</v>
      </c>
      <c r="B2" s="78"/>
      <c r="C2" s="78"/>
      <c r="D2" s="78"/>
      <c r="E2" s="78"/>
      <c r="F2" s="78"/>
      <c r="G2" s="78"/>
      <c r="H2" s="78"/>
      <c r="I2" s="78"/>
      <c r="J2" s="78"/>
    </row>
    <row r="3" spans="1:21" ht="21.75" customHeight="1" x14ac:dyDescent="0.2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</row>
    <row r="4" spans="1:21" ht="14.45" customHeight="1" x14ac:dyDescent="0.2"/>
    <row r="5" spans="1:21" ht="26.25" customHeight="1" x14ac:dyDescent="0.2">
      <c r="A5" s="1" t="s">
        <v>69</v>
      </c>
      <c r="B5" s="79" t="s">
        <v>46</v>
      </c>
      <c r="C5" s="79"/>
      <c r="D5" s="79"/>
      <c r="E5" s="79"/>
      <c r="F5" s="79"/>
      <c r="G5" s="79"/>
      <c r="H5" s="79"/>
      <c r="I5" s="79"/>
      <c r="J5" s="79"/>
    </row>
    <row r="6" spans="1:21" ht="21" customHeight="1" x14ac:dyDescent="0.2">
      <c r="D6" s="80" t="s">
        <v>40</v>
      </c>
      <c r="E6" s="80"/>
      <c r="F6" s="80"/>
      <c r="H6" s="80" t="s">
        <v>41</v>
      </c>
      <c r="I6" s="80"/>
      <c r="J6" s="80"/>
    </row>
    <row r="7" spans="1:21" ht="36.4" customHeight="1" x14ac:dyDescent="0.2">
      <c r="A7" s="80" t="s">
        <v>47</v>
      </c>
      <c r="B7" s="80"/>
      <c r="D7" s="8" t="s">
        <v>48</v>
      </c>
      <c r="E7" s="3"/>
      <c r="F7" s="8" t="s">
        <v>49</v>
      </c>
      <c r="H7" s="8" t="s">
        <v>48</v>
      </c>
      <c r="I7" s="3"/>
      <c r="J7" s="8" t="s">
        <v>49</v>
      </c>
    </row>
    <row r="8" spans="1:21" ht="21.75" customHeight="1" x14ac:dyDescent="0.2">
      <c r="A8" s="88" t="s">
        <v>64</v>
      </c>
      <c r="B8" s="88"/>
      <c r="D8" s="34">
        <v>52372</v>
      </c>
      <c r="E8" s="11"/>
      <c r="F8" s="40">
        <f>D8/O18</f>
        <v>1.4780321815599921E-4</v>
      </c>
      <c r="G8" s="11"/>
      <c r="H8" s="34">
        <v>25012607</v>
      </c>
      <c r="I8" s="11"/>
      <c r="J8" s="37">
        <f>H8/T18</f>
        <v>1.9310024792539477E-3</v>
      </c>
    </row>
    <row r="9" spans="1:21" ht="21.75" customHeight="1" thickBot="1" x14ac:dyDescent="0.25">
      <c r="A9" s="81" t="s">
        <v>20</v>
      </c>
      <c r="B9" s="81"/>
      <c r="D9" s="13">
        <f>SUM(D8)</f>
        <v>52372</v>
      </c>
      <c r="E9" s="11"/>
      <c r="F9" s="41">
        <f>SUM(F8)</f>
        <v>1.4780321815599921E-4</v>
      </c>
      <c r="G9" s="11"/>
      <c r="H9" s="13">
        <f>SUM(H8)</f>
        <v>25012607</v>
      </c>
      <c r="I9" s="11"/>
      <c r="J9" s="17">
        <f>SUM(J8)</f>
        <v>1.9310024792539477E-3</v>
      </c>
      <c r="M9" s="54"/>
      <c r="N9" s="54"/>
      <c r="O9" s="54"/>
      <c r="P9" s="54"/>
      <c r="Q9" s="54"/>
      <c r="R9" s="54"/>
      <c r="S9" s="54"/>
      <c r="T9" s="54"/>
    </row>
    <row r="10" spans="1:21" x14ac:dyDescent="0.2">
      <c r="M10" s="54"/>
      <c r="N10" s="54"/>
      <c r="O10" s="54"/>
      <c r="P10" s="54"/>
      <c r="Q10" s="54"/>
      <c r="R10" s="54"/>
      <c r="S10" s="54"/>
      <c r="T10" s="54"/>
    </row>
    <row r="11" spans="1:21" x14ac:dyDescent="0.2">
      <c r="M11" s="54"/>
      <c r="N11" s="54"/>
      <c r="O11" s="54"/>
      <c r="P11" s="54"/>
      <c r="Q11" s="54"/>
      <c r="R11" s="54"/>
      <c r="S11" s="54"/>
      <c r="T11" s="54"/>
    </row>
    <row r="12" spans="1:21" x14ac:dyDescent="0.2">
      <c r="M12" s="54"/>
      <c r="N12" s="54"/>
      <c r="O12" s="54"/>
      <c r="P12" s="54"/>
      <c r="Q12" s="54"/>
      <c r="R12" s="54"/>
      <c r="S12" s="54"/>
      <c r="T12" s="54"/>
    </row>
    <row r="13" spans="1:21" x14ac:dyDescent="0.2">
      <c r="M13" s="54"/>
      <c r="N13" s="54"/>
      <c r="O13" s="54"/>
      <c r="P13" s="54"/>
      <c r="Q13" s="54"/>
      <c r="R13" s="54"/>
      <c r="S13" s="54"/>
      <c r="T13" s="54"/>
    </row>
    <row r="14" spans="1:21" x14ac:dyDescent="0.2">
      <c r="M14" s="54"/>
      <c r="N14" s="54" t="s">
        <v>65</v>
      </c>
      <c r="O14" s="54"/>
      <c r="P14" s="54"/>
      <c r="Q14" s="54"/>
      <c r="R14" s="54"/>
      <c r="S14" s="54" t="s">
        <v>41</v>
      </c>
      <c r="T14" s="54"/>
      <c r="U14" s="94"/>
    </row>
    <row r="15" spans="1:21" x14ac:dyDescent="0.2">
      <c r="M15" s="54"/>
      <c r="N15" s="54"/>
      <c r="O15" s="54"/>
      <c r="P15" s="54"/>
      <c r="Q15" s="54"/>
      <c r="R15" s="54"/>
      <c r="S15" s="54"/>
      <c r="T15" s="54"/>
      <c r="U15" s="94"/>
    </row>
    <row r="16" spans="1:21" x14ac:dyDescent="0.2">
      <c r="M16" s="54" t="s">
        <v>61</v>
      </c>
      <c r="N16" s="54" t="s">
        <v>66</v>
      </c>
      <c r="O16" s="55">
        <f>سپرده!D9</f>
        <v>635505177</v>
      </c>
      <c r="P16" s="54"/>
      <c r="Q16" s="54"/>
      <c r="R16" s="54" t="s">
        <v>61</v>
      </c>
      <c r="S16" s="54" t="s">
        <v>66</v>
      </c>
      <c r="T16" s="56">
        <f>[1]سپرده!D9</f>
        <v>25833176937</v>
      </c>
      <c r="U16" s="94"/>
    </row>
    <row r="17" spans="13:21" x14ac:dyDescent="0.2">
      <c r="M17" s="54"/>
      <c r="N17" s="54" t="s">
        <v>67</v>
      </c>
      <c r="O17" s="20">
        <f>سپرده!J9</f>
        <v>73166808</v>
      </c>
      <c r="P17" s="54"/>
      <c r="Q17" s="54"/>
      <c r="R17" s="54"/>
      <c r="S17" s="54" t="s">
        <v>67</v>
      </c>
      <c r="T17" s="20">
        <f>سپرده!J9</f>
        <v>73166808</v>
      </c>
      <c r="U17" s="94"/>
    </row>
    <row r="18" spans="13:21" x14ac:dyDescent="0.2">
      <c r="M18" s="54"/>
      <c r="N18" s="54" t="s">
        <v>68</v>
      </c>
      <c r="O18" s="20">
        <f>(O16+O17)/2</f>
        <v>354335992.5</v>
      </c>
      <c r="P18" s="54"/>
      <c r="Q18" s="54"/>
      <c r="R18" s="54"/>
      <c r="S18" s="54" t="s">
        <v>68</v>
      </c>
      <c r="T18" s="20">
        <f>(T16+T17)/2</f>
        <v>12953171872.5</v>
      </c>
      <c r="U18" s="94"/>
    </row>
    <row r="19" spans="13:21" x14ac:dyDescent="0.2">
      <c r="M19" s="54"/>
      <c r="N19" s="54"/>
      <c r="O19" s="54"/>
      <c r="P19" s="54"/>
      <c r="Q19" s="54"/>
      <c r="R19" s="54"/>
      <c r="S19" s="54"/>
      <c r="T19" s="54"/>
      <c r="U19" s="94"/>
    </row>
    <row r="20" spans="13:21" x14ac:dyDescent="0.2">
      <c r="M20" s="54"/>
      <c r="N20" s="54"/>
      <c r="O20" s="54"/>
      <c r="P20" s="54"/>
      <c r="Q20" s="54"/>
      <c r="R20" s="54"/>
      <c r="S20" s="54"/>
      <c r="T20" s="54"/>
      <c r="U20" s="94"/>
    </row>
    <row r="21" spans="13:21" x14ac:dyDescent="0.2">
      <c r="M21" s="54"/>
      <c r="N21" s="54"/>
      <c r="O21" s="54"/>
      <c r="P21" s="54"/>
      <c r="Q21" s="54"/>
      <c r="R21" s="54"/>
      <c r="S21" s="54"/>
      <c r="T21" s="54"/>
      <c r="U21" s="94"/>
    </row>
    <row r="22" spans="13:21" x14ac:dyDescent="0.2">
      <c r="M22" s="94"/>
      <c r="N22" s="94"/>
      <c r="O22" s="94"/>
      <c r="P22" s="94"/>
      <c r="Q22" s="94"/>
      <c r="R22" s="94"/>
      <c r="S22" s="94"/>
      <c r="T22" s="94"/>
      <c r="U22" s="94"/>
    </row>
    <row r="23" spans="13:21" x14ac:dyDescent="0.2">
      <c r="M23" s="94"/>
      <c r="N23" s="94"/>
      <c r="O23" s="94"/>
      <c r="P23" s="94"/>
      <c r="Q23" s="94"/>
      <c r="R23" s="94"/>
      <c r="S23" s="94"/>
      <c r="T23" s="94"/>
      <c r="U23" s="94"/>
    </row>
    <row r="24" spans="13:21" x14ac:dyDescent="0.2">
      <c r="M24" s="94"/>
      <c r="N24" s="94"/>
      <c r="O24" s="94"/>
      <c r="P24" s="94"/>
      <c r="Q24" s="94"/>
      <c r="R24" s="94"/>
      <c r="S24" s="94"/>
      <c r="T24" s="94"/>
      <c r="U24" s="94"/>
    </row>
    <row r="25" spans="13:21" x14ac:dyDescent="0.2">
      <c r="M25" s="94"/>
      <c r="N25" s="94"/>
      <c r="O25" s="94"/>
      <c r="P25" s="94"/>
      <c r="Q25" s="94"/>
      <c r="R25" s="94"/>
      <c r="S25" s="94"/>
      <c r="T25" s="94"/>
      <c r="U25" s="94"/>
    </row>
    <row r="26" spans="13:21" x14ac:dyDescent="0.2">
      <c r="M26" s="94"/>
      <c r="N26" s="94"/>
      <c r="O26" s="94"/>
      <c r="P26" s="94"/>
      <c r="Q26" s="94"/>
      <c r="R26" s="94"/>
      <c r="S26" s="94"/>
      <c r="T26" s="94"/>
      <c r="U26" s="94"/>
    </row>
    <row r="27" spans="13:21" x14ac:dyDescent="0.2">
      <c r="M27" s="94"/>
      <c r="N27" s="94"/>
      <c r="O27" s="94"/>
      <c r="P27" s="94"/>
      <c r="Q27" s="94"/>
      <c r="R27" s="94"/>
      <c r="S27" s="94"/>
      <c r="T27" s="94"/>
      <c r="U27" s="94"/>
    </row>
    <row r="28" spans="13:21" x14ac:dyDescent="0.2">
      <c r="M28" s="94"/>
      <c r="N28" s="94"/>
      <c r="O28" s="94"/>
      <c r="P28" s="94"/>
      <c r="Q28" s="94"/>
      <c r="R28" s="94"/>
      <c r="S28" s="94"/>
      <c r="T28" s="94"/>
      <c r="U28" s="94"/>
    </row>
    <row r="29" spans="13:21" x14ac:dyDescent="0.2">
      <c r="M29" s="94"/>
      <c r="N29" s="94"/>
      <c r="O29" s="94"/>
      <c r="P29" s="94"/>
      <c r="Q29" s="94"/>
      <c r="R29" s="94"/>
      <c r="S29" s="94"/>
      <c r="T29" s="94"/>
      <c r="U29" s="94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scale="7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6" tint="0.79998168889431442"/>
    <pageSetUpPr fitToPage="1"/>
  </sheetPr>
  <dimension ref="A1:F16"/>
  <sheetViews>
    <sheetView showGridLines="0" rightToLeft="1" view="pageBreakPreview" zoomScale="91" zoomScaleNormal="100" zoomScaleSheetLayoutView="91" workbookViewId="0">
      <selection activeCell="D9" sqref="D9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78" t="s">
        <v>0</v>
      </c>
      <c r="B1" s="78"/>
      <c r="C1" s="78"/>
      <c r="D1" s="78"/>
      <c r="E1" s="78"/>
      <c r="F1" s="78"/>
    </row>
    <row r="2" spans="1:6" ht="21.75" customHeight="1" x14ac:dyDescent="0.2">
      <c r="A2" s="78" t="s">
        <v>27</v>
      </c>
      <c r="B2" s="78"/>
      <c r="C2" s="78"/>
      <c r="D2" s="78"/>
      <c r="E2" s="78"/>
      <c r="F2" s="78"/>
    </row>
    <row r="3" spans="1:6" ht="21.75" customHeight="1" x14ac:dyDescent="0.2">
      <c r="A3" s="78" t="s">
        <v>2</v>
      </c>
      <c r="B3" s="78"/>
      <c r="C3" s="78"/>
      <c r="D3" s="78"/>
      <c r="E3" s="78"/>
      <c r="F3" s="78"/>
    </row>
    <row r="4" spans="1:6" ht="14.45" customHeight="1" x14ac:dyDescent="0.2"/>
    <row r="5" spans="1:6" ht="29.1" customHeight="1" x14ac:dyDescent="0.2">
      <c r="A5" s="1" t="s">
        <v>70</v>
      </c>
      <c r="B5" s="79" t="s">
        <v>37</v>
      </c>
      <c r="C5" s="79"/>
      <c r="D5" s="79"/>
      <c r="E5" s="79"/>
      <c r="F5" s="79"/>
    </row>
    <row r="6" spans="1:6" ht="27" customHeight="1" x14ac:dyDescent="0.2">
      <c r="D6" s="2" t="s">
        <v>40</v>
      </c>
      <c r="F6" s="2" t="s">
        <v>9</v>
      </c>
    </row>
    <row r="7" spans="1:6" ht="26.25" customHeight="1" x14ac:dyDescent="0.2">
      <c r="A7" s="80" t="s">
        <v>37</v>
      </c>
      <c r="B7" s="80"/>
      <c r="D7" s="4" t="s">
        <v>24</v>
      </c>
      <c r="F7" s="4" t="s">
        <v>24</v>
      </c>
    </row>
    <row r="8" spans="1:6" ht="10.5" customHeight="1" x14ac:dyDescent="0.2">
      <c r="A8" s="35"/>
      <c r="B8" s="35"/>
      <c r="D8" s="35"/>
      <c r="F8" s="35"/>
    </row>
    <row r="9" spans="1:6" ht="32.25" customHeight="1" x14ac:dyDescent="0.2">
      <c r="A9" s="89" t="s">
        <v>50</v>
      </c>
      <c r="B9" s="89"/>
      <c r="C9" s="36"/>
      <c r="D9" s="57">
        <v>2779449301</v>
      </c>
      <c r="E9" s="58"/>
      <c r="F9" s="57">
        <f>F15</f>
        <v>3876573610</v>
      </c>
    </row>
    <row r="10" spans="1:6" ht="31.5" customHeight="1" x14ac:dyDescent="0.2">
      <c r="A10" s="90" t="s">
        <v>20</v>
      </c>
      <c r="B10" s="90"/>
      <c r="D10" s="59">
        <f>SUM(D9)</f>
        <v>2779449301</v>
      </c>
      <c r="E10" s="11"/>
      <c r="F10" s="59">
        <f>SUM(F9)</f>
        <v>3876573610</v>
      </c>
    </row>
    <row r="11" spans="1:6" x14ac:dyDescent="0.2">
      <c r="D11" s="11"/>
      <c r="E11" s="11"/>
      <c r="F11" s="11"/>
    </row>
    <row r="12" spans="1:6" x14ac:dyDescent="0.2">
      <c r="F12" s="65"/>
    </row>
    <row r="13" spans="1:6" x14ac:dyDescent="0.2">
      <c r="D13" s="20" t="s">
        <v>74</v>
      </c>
      <c r="E13" s="54"/>
      <c r="F13" s="55">
        <v>1097124309</v>
      </c>
    </row>
    <row r="14" spans="1:6" x14ac:dyDescent="0.2">
      <c r="D14" s="54" t="s">
        <v>75</v>
      </c>
      <c r="E14" s="54"/>
      <c r="F14" s="55">
        <v>2779449301</v>
      </c>
    </row>
    <row r="15" spans="1:6" x14ac:dyDescent="0.2">
      <c r="D15" s="54"/>
      <c r="E15" s="54"/>
      <c r="F15" s="55">
        <f>SUM(F13:F14)</f>
        <v>3876573610</v>
      </c>
    </row>
    <row r="16" spans="1:6" x14ac:dyDescent="0.2">
      <c r="D16" s="54"/>
      <c r="E16" s="54"/>
      <c r="F16" s="96"/>
    </row>
  </sheetData>
  <mergeCells count="7">
    <mergeCell ref="A9:B9"/>
    <mergeCell ref="A10:B10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6" tint="0.79998168889431442"/>
    <pageSetUpPr fitToPage="1"/>
  </sheetPr>
  <dimension ref="A1:M17"/>
  <sheetViews>
    <sheetView showGridLines="0" rightToLeft="1" view="pageBreakPreview" zoomScale="82" zoomScaleNormal="100" zoomScaleSheetLayoutView="82" workbookViewId="0">
      <selection activeCell="C8" sqref="C8:I8"/>
    </sheetView>
  </sheetViews>
  <sheetFormatPr defaultRowHeight="12.75" x14ac:dyDescent="0.2"/>
  <cols>
    <col min="1" max="1" width="49.42578125" bestFit="1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3" ht="21.75" customHeight="1" x14ac:dyDescent="0.2">
      <c r="A2" s="78" t="s">
        <v>27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3" ht="21.75" customHeight="1" x14ac:dyDescent="0.2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</row>
    <row r="4" spans="1:13" ht="14.45" customHeight="1" x14ac:dyDescent="0.2"/>
    <row r="5" spans="1:13" ht="23.25" customHeight="1" x14ac:dyDescent="0.2">
      <c r="A5" s="79" t="s">
        <v>54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</row>
    <row r="6" spans="1:13" ht="14.45" customHeight="1" x14ac:dyDescent="0.2">
      <c r="A6" s="80" t="s">
        <v>30</v>
      </c>
      <c r="C6" s="80" t="s">
        <v>40</v>
      </c>
      <c r="D6" s="80"/>
      <c r="E6" s="80"/>
      <c r="F6" s="80"/>
      <c r="G6" s="80"/>
      <c r="I6" s="80" t="s">
        <v>41</v>
      </c>
      <c r="J6" s="80"/>
      <c r="K6" s="80"/>
      <c r="L6" s="80"/>
      <c r="M6" s="80"/>
    </row>
    <row r="7" spans="1:13" ht="29.1" customHeight="1" x14ac:dyDescent="0.2">
      <c r="A7" s="80"/>
      <c r="C7" s="8" t="s">
        <v>52</v>
      </c>
      <c r="D7" s="3"/>
      <c r="E7" s="8" t="s">
        <v>51</v>
      </c>
      <c r="F7" s="3"/>
      <c r="G7" s="8" t="s">
        <v>53</v>
      </c>
      <c r="I7" s="8" t="s">
        <v>52</v>
      </c>
      <c r="J7" s="3"/>
      <c r="K7" s="8" t="s">
        <v>51</v>
      </c>
      <c r="L7" s="3"/>
      <c r="M7" s="8" t="s">
        <v>53</v>
      </c>
    </row>
    <row r="8" spans="1:13" ht="21.75" customHeight="1" x14ac:dyDescent="0.2">
      <c r="A8" s="44" t="s">
        <v>72</v>
      </c>
      <c r="C8" s="64">
        <v>14904</v>
      </c>
      <c r="D8" s="11"/>
      <c r="E8" s="34">
        <v>0</v>
      </c>
      <c r="F8" s="11"/>
      <c r="G8" s="34">
        <f>C8-E8</f>
        <v>14904</v>
      </c>
      <c r="H8" s="11"/>
      <c r="I8" s="34">
        <v>30239</v>
      </c>
      <c r="J8" s="11"/>
      <c r="K8" s="34">
        <v>0</v>
      </c>
      <c r="L8" s="11"/>
      <c r="M8" s="34">
        <f>I8-K8</f>
        <v>30239</v>
      </c>
    </row>
    <row r="9" spans="1:13" ht="21.75" customHeight="1" x14ac:dyDescent="0.2">
      <c r="A9" s="45" t="s">
        <v>71</v>
      </c>
      <c r="C9" s="47">
        <v>31417</v>
      </c>
      <c r="D9" s="11"/>
      <c r="E9" s="47">
        <v>0</v>
      </c>
      <c r="F9" s="11"/>
      <c r="G9" s="47">
        <f>C9-E9</f>
        <v>31417</v>
      </c>
      <c r="H9" s="11"/>
      <c r="I9" s="47">
        <v>24973477</v>
      </c>
      <c r="J9" s="11"/>
      <c r="K9" s="47">
        <v>0</v>
      </c>
      <c r="L9" s="11"/>
      <c r="M9" s="47">
        <f>I9-K9</f>
        <v>24973477</v>
      </c>
    </row>
    <row r="10" spans="1:13" ht="21.75" customHeight="1" x14ac:dyDescent="0.2">
      <c r="A10" s="46" t="s">
        <v>73</v>
      </c>
      <c r="C10" s="48">
        <v>6051</v>
      </c>
      <c r="D10" s="11"/>
      <c r="E10" s="48">
        <v>0</v>
      </c>
      <c r="F10" s="11"/>
      <c r="G10" s="48">
        <f>C10-E10</f>
        <v>6051</v>
      </c>
      <c r="H10" s="11"/>
      <c r="I10" s="48">
        <v>8891</v>
      </c>
      <c r="J10" s="11"/>
      <c r="K10" s="48">
        <v>0</v>
      </c>
      <c r="L10" s="11"/>
      <c r="M10" s="48">
        <f>I10-K10</f>
        <v>8891</v>
      </c>
    </row>
    <row r="11" spans="1:13" ht="21.75" customHeight="1" x14ac:dyDescent="0.2">
      <c r="A11" s="6" t="s">
        <v>20</v>
      </c>
      <c r="C11" s="13">
        <f>SUM(C8:C10)</f>
        <v>52372</v>
      </c>
      <c r="D11" s="11"/>
      <c r="E11" s="13">
        <f>SUM(E8:E10)</f>
        <v>0</v>
      </c>
      <c r="F11" s="11"/>
      <c r="G11" s="13">
        <f>SUM(G8:G10)</f>
        <v>52372</v>
      </c>
      <c r="H11" s="11"/>
      <c r="I11" s="13">
        <f>SUM(I8:I10)</f>
        <v>25012607</v>
      </c>
      <c r="J11" s="11"/>
      <c r="K11" s="13">
        <f>SUM(K8:K10)</f>
        <v>0</v>
      </c>
      <c r="L11" s="11"/>
      <c r="M11" s="13">
        <f>SUM(M8:M10)</f>
        <v>25012607</v>
      </c>
    </row>
    <row r="15" spans="1:13" x14ac:dyDescent="0.2">
      <c r="M15" s="14"/>
    </row>
    <row r="17" spans="13:13" x14ac:dyDescent="0.2">
      <c r="M17" s="14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6" tint="0.79998168889431442"/>
    <pageSetUpPr fitToPage="1"/>
  </sheetPr>
  <dimension ref="A1:T22"/>
  <sheetViews>
    <sheetView showGridLines="0" rightToLeft="1" view="pageBreakPreview" topLeftCell="C3" zoomScale="95" zoomScaleNormal="100" zoomScaleSheetLayoutView="95" workbookViewId="0">
      <selection activeCell="Q22" sqref="Q22"/>
    </sheetView>
  </sheetViews>
  <sheetFormatPr defaultRowHeight="12.75" x14ac:dyDescent="0.2"/>
  <cols>
    <col min="1" max="1" width="40.28515625" customWidth="1"/>
    <col min="2" max="2" width="1.28515625" customWidth="1"/>
    <col min="3" max="3" width="8.28515625" bestFit="1" customWidth="1"/>
    <col min="4" max="4" width="1.28515625" customWidth="1"/>
    <col min="5" max="5" width="25.42578125" customWidth="1"/>
    <col min="6" max="6" width="1.28515625" customWidth="1"/>
    <col min="7" max="7" width="18.7109375" customWidth="1"/>
    <col min="8" max="8" width="1.28515625" customWidth="1"/>
    <col min="9" max="9" width="22" customWidth="1"/>
    <col min="10" max="10" width="1.28515625" customWidth="1"/>
    <col min="11" max="11" width="10.42578125" customWidth="1"/>
    <col min="12" max="12" width="1.28515625" customWidth="1"/>
    <col min="13" max="13" width="23.140625" customWidth="1"/>
    <col min="14" max="14" width="1.28515625" customWidth="1"/>
    <col min="15" max="15" width="19.28515625" customWidth="1"/>
    <col min="16" max="16" width="1.28515625" customWidth="1"/>
    <col min="17" max="17" width="23.5703125" customWidth="1"/>
    <col min="18" max="18" width="1.28515625" customWidth="1"/>
    <col min="19" max="19" width="0.28515625" customWidth="1"/>
  </cols>
  <sheetData>
    <row r="1" spans="1:18" ht="29.1" customHeight="1" x14ac:dyDescent="0.2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</row>
    <row r="2" spans="1:18" ht="21.75" customHeight="1" x14ac:dyDescent="0.2">
      <c r="A2" s="78" t="s">
        <v>27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</row>
    <row r="3" spans="1:18" ht="21.75" customHeight="1" x14ac:dyDescent="0.2">
      <c r="A3" s="78" t="s">
        <v>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</row>
    <row r="4" spans="1:18" ht="14.45" customHeight="1" x14ac:dyDescent="0.2"/>
    <row r="5" spans="1:18" ht="14.45" customHeight="1" x14ac:dyDescent="0.2">
      <c r="A5" s="79" t="s">
        <v>55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</row>
    <row r="6" spans="1:18" ht="14.45" customHeight="1" x14ac:dyDescent="0.2">
      <c r="A6" s="80" t="s">
        <v>30</v>
      </c>
      <c r="C6" s="80" t="s">
        <v>40</v>
      </c>
      <c r="D6" s="80"/>
      <c r="E6" s="80"/>
      <c r="F6" s="80"/>
      <c r="G6" s="80"/>
      <c r="H6" s="80"/>
      <c r="I6" s="80"/>
      <c r="K6" s="80" t="s">
        <v>41</v>
      </c>
      <c r="L6" s="80"/>
      <c r="M6" s="80"/>
      <c r="N6" s="80"/>
      <c r="O6" s="80"/>
      <c r="P6" s="80"/>
      <c r="Q6" s="80"/>
      <c r="R6" s="80"/>
    </row>
    <row r="7" spans="1:18" ht="29.1" customHeight="1" x14ac:dyDescent="0.2">
      <c r="A7" s="80"/>
      <c r="C7" s="8" t="s">
        <v>13</v>
      </c>
      <c r="D7" s="3"/>
      <c r="E7" s="8" t="s">
        <v>56</v>
      </c>
      <c r="F7" s="3"/>
      <c r="G7" s="8" t="s">
        <v>57</v>
      </c>
      <c r="H7" s="3"/>
      <c r="I7" s="8" t="s">
        <v>58</v>
      </c>
      <c r="K7" s="8" t="s">
        <v>13</v>
      </c>
      <c r="L7" s="3"/>
      <c r="M7" s="8" t="s">
        <v>56</v>
      </c>
      <c r="N7" s="3"/>
      <c r="O7" s="8" t="s">
        <v>57</v>
      </c>
      <c r="P7" s="3"/>
      <c r="Q7" s="93" t="s">
        <v>58</v>
      </c>
      <c r="R7" s="93"/>
    </row>
    <row r="8" spans="1:18" s="11" customFormat="1" ht="27" customHeight="1" x14ac:dyDescent="0.2">
      <c r="A8" s="61" t="s">
        <v>19</v>
      </c>
      <c r="C8" s="12">
        <v>132942</v>
      </c>
      <c r="E8" s="12">
        <v>1874222762454</v>
      </c>
      <c r="G8" s="12">
        <v>1669481537457</v>
      </c>
      <c r="I8" s="12">
        <f>E8-G8</f>
        <v>204741224997</v>
      </c>
      <c r="K8" s="12">
        <v>169441</v>
      </c>
      <c r="M8" s="12">
        <v>2389253779775</v>
      </c>
      <c r="O8" s="12">
        <v>2126585780018</v>
      </c>
      <c r="Q8" s="91">
        <v>262667999757</v>
      </c>
      <c r="R8" s="91"/>
    </row>
    <row r="9" spans="1:18" s="11" customFormat="1" ht="29.25" customHeight="1" x14ac:dyDescent="0.2">
      <c r="A9" s="6" t="s">
        <v>20</v>
      </c>
      <c r="C9" s="13"/>
      <c r="E9" s="13">
        <f>SUM(E8)</f>
        <v>1874222762454</v>
      </c>
      <c r="G9" s="13">
        <v>1669481537457</v>
      </c>
      <c r="I9" s="13">
        <f>SUM(I8)</f>
        <v>204741224997</v>
      </c>
      <c r="K9" s="13"/>
      <c r="M9" s="13">
        <f>SUM(M8)</f>
        <v>2389253779775</v>
      </c>
      <c r="O9" s="13">
        <f>SUM(O8)</f>
        <v>2126585780018</v>
      </c>
      <c r="Q9" s="92">
        <f>SUM(Q8)</f>
        <v>262667999757</v>
      </c>
      <c r="R9" s="92"/>
    </row>
    <row r="13" spans="1:18" x14ac:dyDescent="0.2">
      <c r="I13" s="14"/>
      <c r="K13" s="33"/>
    </row>
    <row r="14" spans="1:18" x14ac:dyDescent="0.2">
      <c r="I14" s="14"/>
      <c r="K14" s="95"/>
    </row>
    <row r="15" spans="1:18" x14ac:dyDescent="0.2">
      <c r="I15" s="60"/>
    </row>
    <row r="16" spans="1:18" x14ac:dyDescent="0.2">
      <c r="I16" s="60"/>
    </row>
    <row r="17" spans="9:20" x14ac:dyDescent="0.2">
      <c r="Q17" s="14"/>
      <c r="T17" s="33"/>
    </row>
    <row r="18" spans="9:20" x14ac:dyDescent="0.2">
      <c r="I18" s="14"/>
      <c r="M18" s="14"/>
      <c r="Q18" s="14"/>
      <c r="T18" s="33"/>
    </row>
    <row r="19" spans="9:20" x14ac:dyDescent="0.2">
      <c r="O19" s="62"/>
      <c r="Q19" s="14"/>
      <c r="T19" s="33"/>
    </row>
    <row r="20" spans="9:20" x14ac:dyDescent="0.2">
      <c r="M20" s="60"/>
      <c r="Q20" s="60"/>
    </row>
    <row r="22" spans="9:20" x14ac:dyDescent="0.2">
      <c r="Q22" s="60"/>
    </row>
  </sheetData>
  <mergeCells count="10">
    <mergeCell ref="Q8:R8"/>
    <mergeCell ref="Q9:R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صورت وضعیت</vt:lpstr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Fatemeh Aqaii</dc:creator>
  <dc:description/>
  <cp:lastModifiedBy>Fatemeh Aqaii</cp:lastModifiedBy>
  <dcterms:created xsi:type="dcterms:W3CDTF">2025-11-22T06:40:44Z</dcterms:created>
  <dcterms:modified xsi:type="dcterms:W3CDTF">2025-11-25T07:55:09Z</dcterms:modified>
</cp:coreProperties>
</file>