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گزارش پرتفو\مهر\"/>
    </mc:Choice>
  </mc:AlternateContent>
  <xr:revisionPtr revIDLastSave="0" documentId="13_ncr:1_{B9B4FC2E-2E4E-457D-8DD2-2A72200A919E}" xr6:coauthVersionLast="47" xr6:coauthVersionMax="47" xr10:uidLastSave="{00000000-0000-0000-0000-000000000000}"/>
  <bookViews>
    <workbookView xWindow="-120" yWindow="-120" windowWidth="20730" windowHeight="11160" tabRatio="94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مشتقه'!$A$1:$AM$13</definedName>
    <definedName name="_xlnm.Print_Area" localSheetId="4">درآمد!$A$1:$K$11</definedName>
    <definedName name="_xlnm.Print_Area" localSheetId="6">'درآمد سپرده بانکی'!$A$1:$K$10</definedName>
    <definedName name="_xlnm.Print_Area" localSheetId="5">'درآمد سرمایه گذاری در سهام'!$A$1:$X$10</definedName>
    <definedName name="_xlnm.Print_Area" localSheetId="10">'درآمد ناشی از تغییر قیمت اوراق'!$A$1:$S$9</definedName>
    <definedName name="_xlnm.Print_Area" localSheetId="9">'درآمد ناشی از فروش'!$A$1:$S$9</definedName>
    <definedName name="_xlnm.Print_Area" localSheetId="7">'سایر درآمدها'!$A$1:$G$9</definedName>
    <definedName name="_xlnm.Print_Area" localSheetId="3">سپرده!$A$1:$M$10</definedName>
    <definedName name="_xlnm.Print_Area" localSheetId="1">سهام!$A$1:$AC$11</definedName>
    <definedName name="_xlnm.Print_Area" localSheetId="8">'سود سپرده بانکی'!$A$1:$N$11</definedName>
    <definedName name="_xlnm.Print_Area" localSheetId="0">'صورت وضعیت'!$A$1:$A$11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9" i="13" l="1"/>
  <c r="F9" i="13"/>
  <c r="W9" i="9"/>
  <c r="L9" i="7"/>
  <c r="G9" i="21"/>
  <c r="G9" i="19"/>
  <c r="I9" i="19"/>
  <c r="F9" i="14"/>
  <c r="I11" i="18"/>
  <c r="G10" i="18"/>
  <c r="L9" i="9"/>
  <c r="Q9" i="19"/>
  <c r="O9" i="19"/>
  <c r="M9" i="19"/>
  <c r="K11" i="18"/>
  <c r="U10" i="9"/>
  <c r="U9" i="9"/>
  <c r="Q10" i="9"/>
  <c r="Q9" i="9"/>
  <c r="P9" i="9" a="1"/>
  <c r="P9" i="9" s="1"/>
  <c r="J11" i="8"/>
  <c r="J10" i="8"/>
  <c r="J9" i="8"/>
  <c r="J8" i="8"/>
  <c r="F9" i="8"/>
  <c r="R11" i="2"/>
  <c r="N11" i="2"/>
  <c r="J11" i="2"/>
  <c r="H11" i="2"/>
  <c r="T17" i="13"/>
  <c r="N10" i="9" l="1"/>
  <c r="S10" i="9"/>
  <c r="W10" i="9"/>
  <c r="J10" i="9"/>
  <c r="J9" i="9"/>
  <c r="F9" i="9"/>
  <c r="Q8" i="21"/>
  <c r="Q9" i="21" s="1"/>
  <c r="O9" i="21"/>
  <c r="M9" i="21"/>
  <c r="Q8" i="19"/>
  <c r="I8" i="19"/>
  <c r="I9" i="21"/>
  <c r="I8" i="21"/>
  <c r="E9" i="21"/>
  <c r="S9" i="9" a="1"/>
  <c r="S9" i="9" s="1"/>
  <c r="H9" i="9"/>
  <c r="E9" i="19" l="1"/>
  <c r="M10" i="18"/>
  <c r="M9" i="18"/>
  <c r="M11" i="18" s="1"/>
  <c r="M8" i="18"/>
  <c r="E11" i="18"/>
  <c r="G11" i="18"/>
  <c r="G9" i="18"/>
  <c r="G8" i="18"/>
  <c r="C11" i="18"/>
  <c r="D10" i="13"/>
  <c r="D9" i="14"/>
  <c r="H10" i="13"/>
  <c r="T18" i="13"/>
  <c r="T19" i="13" s="1"/>
  <c r="J9" i="13" s="1"/>
  <c r="J10" i="13" s="1"/>
  <c r="O18" i="13"/>
  <c r="O17" i="13"/>
  <c r="F10" i="13" s="1"/>
  <c r="H10" i="9"/>
  <c r="D10" i="9"/>
  <c r="F10" i="9"/>
  <c r="F10" i="8"/>
  <c r="F8" i="8"/>
  <c r="L10" i="7"/>
  <c r="J10" i="7"/>
  <c r="H10" i="7"/>
  <c r="F10" i="7"/>
  <c r="D10" i="7"/>
  <c r="J9" i="7"/>
  <c r="AB10" i="2"/>
  <c r="AB11" i="2" s="1"/>
  <c r="T10" i="2"/>
  <c r="Z11" i="2"/>
  <c r="X11" i="2"/>
  <c r="F11" i="8" l="1"/>
  <c r="L10" i="9" s="1"/>
  <c r="H10" i="8"/>
  <c r="H8" i="8"/>
  <c r="H9" i="8"/>
  <c r="H11" i="8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<sst xmlns="http://schemas.openxmlformats.org/spreadsheetml/2006/main" count="203" uniqueCount="89">
  <si>
    <t>صندوق سرمایه گذاری پشتوانه طلای لیان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</si>
  <si>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</si>
  <si>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</si>
  <si>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</si>
  <si>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</si>
  <si>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</si>
  <si>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</si>
  <si>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</si>
  <si>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</si>
  <si>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</si>
  <si>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</si>
  <si>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</si>
  <si>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</si>
  <si>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</si>
  <si>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</si>
  <si>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</si>
  <si>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</si>
  <si>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</si>
  <si>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</si>
  <si>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CD1GOB0001</t>
  </si>
  <si>
    <t>جمع</t>
  </si>
  <si>
    <t>نام سهام</t>
  </si>
  <si>
    <t>قیمت اعمال</t>
  </si>
  <si>
    <t>تاریخ اعمال</t>
  </si>
  <si>
    <t>نوع موقعیت</t>
  </si>
  <si>
    <t>تعداد اوراق</t>
  </si>
  <si>
    <t>اطلاعات آماری مرتبط با قراردادهای آتی توسط صندوق سرمایه گذاری: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</si>
  <si>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</si>
  <si>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</si>
  <si>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</si>
  <si>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</si>
  <si>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</si>
  <si>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</si>
  <si>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</si>
  <si>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</si>
  <si>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</si>
  <si>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</si>
  <si>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</si>
  <si>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</si>
  <si>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</si>
  <si>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</si>
  <si>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</si>
  <si>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</si>
  <si>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</si>
  <si>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</si>
  <si>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</si>
  <si>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</si>
  <si>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</si>
  <si>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</si>
  <si>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</si>
  <si>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</si>
  <si>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</si>
  <si>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</si>
  <si>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</si>
  <si>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</si>
  <si>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</si>
  <si>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</si>
  <si>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</si>
  <si>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</si>
  <si>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</si>
  <si>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</si>
  <si>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</si>
  <si>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</si>
  <si>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</si>
  <si>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</si>
  <si>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نماد</t>
  </si>
  <si>
    <t>قراردادآتی صندوق طلای لوتوس تحویل مهر ماه 1404</t>
  </si>
  <si>
    <t>ETCME04</t>
  </si>
  <si>
    <t>خرید</t>
  </si>
  <si>
    <t>مهر 1404</t>
  </si>
  <si>
    <t>قرار داد آتی صندوق طلای لوتوس تحویل فروردین ماه 1405</t>
  </si>
  <si>
    <t>ETCFA05</t>
  </si>
  <si>
    <t xml:space="preserve"> خرید</t>
  </si>
  <si>
    <t>فروردین 1405</t>
  </si>
  <si>
    <t>_</t>
  </si>
  <si>
    <t xml:space="preserve">سپرده بانکی </t>
  </si>
  <si>
    <r>
      <t>_2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</si>
  <si>
    <r>
      <t>2</t>
    </r>
    <r>
      <rPr>
        <sz val="9"/>
        <color theme="1" tint="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</si>
  <si>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12"/>
        <color theme="1" tint="0.499984740745262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</si>
  <si>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t>_2-2</t>
  </si>
  <si>
    <t>سپرده بانکی</t>
  </si>
  <si>
    <t>اول دوره</t>
  </si>
  <si>
    <t>انتهای دوره</t>
  </si>
  <si>
    <t>میانگین</t>
  </si>
  <si>
    <t xml:space="preserve">طی ماه </t>
  </si>
  <si>
    <t>_3-2</t>
  </si>
  <si>
    <t>ملل</t>
  </si>
  <si>
    <t>ملت</t>
  </si>
  <si>
    <t>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</si>
</sst>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0.0000%"/>
  </numFmts>
  <fonts count="1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6"/>
      <color rgb="FF000000"/>
      <name val="B Nazanin"/>
      <charset val="178"/>
    </font>
    <font>
      <b/>
      <sz val="20"/>
      <color rgb="FF000000"/>
      <name val="B Nazanin"/>
      <charset val="178"/>
    </font>
    <font>
      <sz val="10"/>
      <color rgb="FF000000"/>
      <name val="Arial"/>
      <family val="2"/>
    </font>
    <font>
      <sz val="10"/>
      <color theme="0" tint="-0.34998626667073579"/>
      <name val="Arial"/>
      <family val="2"/>
    </font>
    <font>
      <sz val="14"/>
      <color rgb="FF000000"/>
      <name val="B Nazanin"/>
      <charset val="178"/>
    </font>
    <font>
      <sz val="16"/>
      <color rgb="FF000000"/>
      <name val="Arial"/>
      <family val="2"/>
    </font>
    <font>
      <b/>
      <sz val="16"/>
      <color rgb="FF1E90FF"/>
      <name val="B Nazanin"/>
      <charset val="178"/>
    </font>
    <font>
      <b/>
      <sz val="8"/>
      <color rgb="FF1E90FF"/>
      <name val="B Nazanin"/>
      <charset val="178"/>
    </font>
    <font>
      <sz val="9"/>
      <color theme="1" tint="0.34998626667073579"/>
      <name val="B Nazanin"/>
      <charset val="178"/>
    </font>
    <font>
      <sz val="12"/>
      <color theme="1" tint="0.499984740745262"/>
      <name val="B Nazanin"/>
      <charset val="178"/>
    </font>
    <font>
      <b/>
      <sz val="1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1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2" fillId="0" borderId="7" xfId="0" applyFont="1" applyBorder="1" applyAlignment="1">
      <alignment horizontal="left"/>
    </xf>
    <xf numFmtId="0" fontId="2" fillId="0" borderId="0" xfId="0" applyFont="1" applyFill="1" applyAlignment="1">
      <alignment vertical="top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3" fontId="0" fillId="3" borderId="0" xfId="0" applyNumberFormat="1" applyFill="1" applyAlignment="1">
      <alignment horizontal="left"/>
    </xf>
    <xf numFmtId="3" fontId="0" fillId="0" borderId="0" xfId="0" applyNumberFormat="1" applyAlignment="1">
      <alignment horizontal="center" vertical="center"/>
    </xf>
    <xf numFmtId="10" fontId="5" fillId="0" borderId="4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64" fontId="5" fillId="0" borderId="8" xfId="1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0" xfId="0" applyFont="1" applyAlignment="1">
      <alignment horizontal="right" vertical="top"/>
    </xf>
    <xf numFmtId="3" fontId="11" fillId="0" borderId="2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0" fontId="11" fillId="0" borderId="5" xfId="0" applyFont="1" applyBorder="1" applyAlignment="1">
      <alignment horizontal="right" vertical="top"/>
    </xf>
    <xf numFmtId="3" fontId="11" fillId="0" borderId="5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9" fontId="5" fillId="0" borderId="4" xfId="1" applyNumberFormat="1" applyFont="1" applyFill="1" applyBorder="1" applyAlignment="1">
      <alignment horizontal="center" vertical="top"/>
    </xf>
    <xf numFmtId="9" fontId="5" fillId="0" borderId="6" xfId="1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/>
    </xf>
    <xf numFmtId="9" fontId="5" fillId="0" borderId="6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11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17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3" fontId="10" fillId="2" borderId="0" xfId="0" applyNumberFormat="1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41274</xdr:rowOff>
    </xdr:from>
    <xdr:to>
      <xdr:col>0</xdr:col>
      <xdr:colOff>6873875</xdr:colOff>
      <xdr:row>7</xdr:row>
      <xdr:rowOff>412749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D52265-2FFF-499B-BF04-52E2B1A1B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0204375" y="41274"/>
          <a:ext cx="6873875" cy="4625975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</v>
    <v>8</v>
    <v>0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showGridLines="0" rightToLeft="1" tabSelected="1" view="pageBreakPreview" topLeftCell="A10" zoomScale="73" zoomScaleNormal="100" zoomScaleSheetLayoutView="73" workbookViewId="0">
      <selection activeCell="A10" sqref="A10"/>
    </sheetView>
  </sheetViews>
  <sheetFormatPr defaultRowHeight="12.75" x14ac:dyDescent="0.2"/>
  <cols>
    <col min="1" max="1" width="106.42578125" customWidth="1"/>
    <col min="2" max="2" width="45.42578125" customWidth="1"/>
    <col min="3" max="3" width="76.5703125" customWidth="1"/>
  </cols>
  <sheetData>
    <row r="1" spans="1:3" ht="29.1" customHeight="1" x14ac:dyDescent="0.2">
      <c r="B1" s="11"/>
      <c r="C1" s="11"/>
    </row>
    <row r="2" spans="1:3" ht="21.75" customHeight="1" x14ac:dyDescent="0.2">
      <c r="B2" s="11"/>
      <c r="C2" s="11"/>
    </row>
    <row r="3" spans="1:3" ht="21.75" customHeight="1" x14ac:dyDescent="0.2">
      <c r="B3" s="11"/>
      <c r="C3" s="11"/>
    </row>
    <row r="4" spans="1:3" ht="7.35" customHeight="1" x14ac:dyDescent="0.2"/>
    <row r="5" spans="1:3" ht="123.6" customHeight="1" x14ac:dyDescent="0.2">
      <c r="B5" s="38"/>
    </row>
    <row r="6" spans="1:3" ht="123.6" customHeight="1" x14ac:dyDescent="0.2">
      <c r="B6" s="38"/>
    </row>
    <row r="8" spans="1:3" ht="33.75" customHeight="1" x14ac:dyDescent="0.2"/>
    <row r="9" spans="1:3" ht="79.5" customHeight="1" x14ac:dyDescent="0.2">
      <c r="A9" s="12" t="s">
        <v>0</v>
      </c>
    </row>
    <row r="10" spans="1:3" ht="60" customHeight="1" x14ac:dyDescent="0.2">
      <c r="A10" s="12" t="s">
        <v>1</v>
      </c>
    </row>
    <row r="11" spans="1:3" ht="56.25" customHeight="1" x14ac:dyDescent="0.2">
      <c r="A11" s="12" t="s">
        <v>2</v>
      </c>
    </row>
  </sheetData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5"/>
  <sheetViews>
    <sheetView showGridLines="0" rightToLeft="1" view="pageBreakPreview" zoomScale="82" zoomScaleNormal="100" zoomScaleSheetLayoutView="82" workbookViewId="0">
      <selection activeCell="K16" sqref="K16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3.42578125" customWidth="1"/>
    <col min="10" max="10" width="1" customWidth="1"/>
    <col min="11" max="11" width="10.42578125" customWidth="1"/>
    <col min="12" max="12" width="1.28515625" customWidth="1"/>
    <col min="13" max="13" width="19.85546875" customWidth="1"/>
    <col min="14" max="14" width="1.28515625" customWidth="1"/>
    <col min="15" max="15" width="19.28515625" customWidth="1"/>
    <col min="16" max="16" width="1.28515625" customWidth="1"/>
    <col min="17" max="17" width="21.28515625" customWidth="1"/>
    <col min="18" max="18" width="1.28515625" customWidth="1"/>
    <col min="19" max="19" width="0.28515625" customWidth="1"/>
  </cols>
  <sheetData>
    <row r="1" spans="1:20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20" ht="21.75" customHeight="1" x14ac:dyDescent="0.2">
      <c r="A2" s="89" t="s">
        <v>32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20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20" ht="14.45" customHeight="1" x14ac:dyDescent="0.2"/>
    <row r="5" spans="1:20" ht="14.45" customHeight="1" x14ac:dyDescent="0.2">
      <c r="A5" s="90" t="s">
        <v>59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20" ht="14.45" customHeight="1" x14ac:dyDescent="0.2">
      <c r="A6" s="83" t="s">
        <v>34</v>
      </c>
      <c r="C6" s="83" t="s">
        <v>44</v>
      </c>
      <c r="D6" s="83"/>
      <c r="E6" s="83"/>
      <c r="F6" s="83"/>
      <c r="G6" s="83"/>
      <c r="H6" s="83"/>
      <c r="I6" s="83"/>
      <c r="K6" s="83" t="s">
        <v>45</v>
      </c>
      <c r="L6" s="83"/>
      <c r="M6" s="83"/>
      <c r="N6" s="83"/>
      <c r="O6" s="83"/>
      <c r="P6" s="83"/>
      <c r="Q6" s="83"/>
      <c r="R6" s="83"/>
    </row>
    <row r="7" spans="1:20" ht="29.1" customHeight="1" x14ac:dyDescent="0.2">
      <c r="A7" s="83"/>
      <c r="C7" s="10" t="s">
        <v>13</v>
      </c>
      <c r="D7" s="3"/>
      <c r="E7" s="10" t="s">
        <v>60</v>
      </c>
      <c r="F7" s="3"/>
      <c r="G7" s="10" t="s">
        <v>61</v>
      </c>
      <c r="H7" s="3"/>
      <c r="I7" s="10" t="s">
        <v>62</v>
      </c>
      <c r="K7" s="10" t="s">
        <v>13</v>
      </c>
      <c r="L7" s="3"/>
      <c r="M7" s="10" t="s">
        <v>60</v>
      </c>
      <c r="N7" s="3"/>
      <c r="O7" s="10" t="s">
        <v>61</v>
      </c>
      <c r="P7" s="3"/>
      <c r="Q7" s="115" t="s">
        <v>62</v>
      </c>
      <c r="R7" s="115"/>
    </row>
    <row r="8" spans="1:20" ht="21.75" customHeight="1" x14ac:dyDescent="0.2">
      <c r="A8" s="5" t="s">
        <v>19</v>
      </c>
      <c r="C8" s="55">
        <v>36499</v>
      </c>
      <c r="E8" s="7">
        <v>515031017321</v>
      </c>
      <c r="G8" s="7">
        <v>457104242561</v>
      </c>
      <c r="I8" s="55">
        <f>E8-G8</f>
        <v>57926774760</v>
      </c>
      <c r="K8" s="55">
        <v>36499</v>
      </c>
      <c r="L8" s="20"/>
      <c r="M8" s="55">
        <v>515031017321</v>
      </c>
      <c r="N8" s="20"/>
      <c r="O8" s="55">
        <v>457104242561</v>
      </c>
      <c r="P8" s="20"/>
      <c r="Q8" s="86">
        <f>M8-O8</f>
        <v>57926774760</v>
      </c>
      <c r="R8" s="86"/>
      <c r="S8" s="20"/>
      <c r="T8" s="20"/>
    </row>
    <row r="9" spans="1:20" ht="21.75" customHeight="1" x14ac:dyDescent="0.2">
      <c r="A9" s="8" t="s">
        <v>20</v>
      </c>
      <c r="C9" s="9"/>
      <c r="E9" s="9">
        <f>SUM(E8)</f>
        <v>515031017321</v>
      </c>
      <c r="G9" s="9">
        <f>SUM(G8)</f>
        <v>457104242561</v>
      </c>
      <c r="I9" s="40">
        <f>SUM(I8)</f>
        <v>57926774760</v>
      </c>
      <c r="K9" s="40"/>
      <c r="L9" s="20"/>
      <c r="M9" s="40">
        <f>SUM(M8)</f>
        <v>515031017321</v>
      </c>
      <c r="N9" s="20"/>
      <c r="O9" s="40">
        <f>SUM(O8)</f>
        <v>457104242561</v>
      </c>
      <c r="P9" s="20"/>
      <c r="Q9" s="114">
        <f>SUM(Q8)</f>
        <v>57926774760</v>
      </c>
      <c r="R9" s="114"/>
      <c r="S9" s="20"/>
      <c r="T9" s="20"/>
    </row>
    <row r="12" spans="1:20" x14ac:dyDescent="0.2">
      <c r="I12" s="16"/>
      <c r="K12" s="56"/>
    </row>
    <row r="13" spans="1:20" x14ac:dyDescent="0.2">
      <c r="I13" s="16"/>
      <c r="K13" s="56"/>
    </row>
    <row r="14" spans="1:20" x14ac:dyDescent="0.2">
      <c r="I14" s="16"/>
    </row>
    <row r="15" spans="1:20" x14ac:dyDescent="0.2">
      <c r="I15" s="16"/>
      <c r="K15" s="56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showGridLines="0" rightToLeft="1" view="pageBreakPreview" zoomScale="91" zoomScaleNormal="100" zoomScaleSheetLayoutView="91" workbookViewId="0">
      <selection activeCell="C10" sqref="C10:M2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0.42578125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31.28515625" customWidth="1"/>
    <col min="18" max="18" width="8.5703125" style="18" customWidth="1"/>
    <col min="19" max="19" width="0.28515625" customWidth="1"/>
  </cols>
  <sheetData>
    <row r="1" spans="1:18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8" ht="21.75" customHeight="1" x14ac:dyDescent="0.2">
      <c r="A2" s="89" t="s">
        <v>32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14.45" customHeight="1" x14ac:dyDescent="0.2"/>
    <row r="5" spans="1:18" ht="14.45" customHeight="1" x14ac:dyDescent="0.2">
      <c r="A5" s="90" t="s">
        <v>63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14.45" customHeight="1" x14ac:dyDescent="0.2">
      <c r="A6" s="83" t="s">
        <v>34</v>
      </c>
      <c r="C6" s="83" t="s">
        <v>44</v>
      </c>
      <c r="D6" s="83"/>
      <c r="E6" s="83"/>
      <c r="F6" s="83"/>
      <c r="G6" s="83"/>
      <c r="H6" s="83"/>
      <c r="I6" s="83"/>
      <c r="K6" s="83" t="s">
        <v>45</v>
      </c>
      <c r="L6" s="83"/>
      <c r="M6" s="83"/>
      <c r="N6" s="83"/>
      <c r="O6" s="83"/>
      <c r="P6" s="83"/>
      <c r="Q6" s="83"/>
      <c r="R6" s="116"/>
    </row>
    <row r="7" spans="1:18" ht="29.1" customHeight="1" x14ac:dyDescent="0.2">
      <c r="A7" s="83"/>
      <c r="C7" s="10" t="s">
        <v>13</v>
      </c>
      <c r="D7" s="3"/>
      <c r="E7" s="10" t="s">
        <v>15</v>
      </c>
      <c r="F7" s="3"/>
      <c r="G7" s="10" t="s">
        <v>61</v>
      </c>
      <c r="H7" s="3"/>
      <c r="I7" s="10" t="s">
        <v>64</v>
      </c>
      <c r="K7" s="10" t="s">
        <v>13</v>
      </c>
      <c r="L7" s="3"/>
      <c r="M7" s="10" t="s">
        <v>15</v>
      </c>
      <c r="N7" s="3"/>
      <c r="O7" s="10" t="s">
        <v>61</v>
      </c>
      <c r="P7" s="3"/>
      <c r="Q7" s="64" t="s">
        <v>64</v>
      </c>
      <c r="R7" s="65"/>
    </row>
    <row r="8" spans="1:18" ht="21.75" customHeight="1" x14ac:dyDescent="0.2">
      <c r="A8" s="57" t="s">
        <v>19</v>
      </c>
      <c r="B8" s="20"/>
      <c r="C8" s="55">
        <v>2346329</v>
      </c>
      <c r="D8" s="20"/>
      <c r="E8" s="55">
        <v>33003839126640</v>
      </c>
      <c r="F8" s="20"/>
      <c r="G8" s="55">
        <v>29443203615431</v>
      </c>
      <c r="H8" s="20"/>
      <c r="I8" s="55">
        <f>E8-G8</f>
        <v>3560635511209</v>
      </c>
      <c r="J8" s="20"/>
      <c r="K8" s="55">
        <v>2346329</v>
      </c>
      <c r="L8" s="20"/>
      <c r="M8" s="55">
        <v>33003839126640</v>
      </c>
      <c r="N8" s="20"/>
      <c r="O8" s="55">
        <v>29443203615431</v>
      </c>
      <c r="P8" s="20"/>
      <c r="Q8" s="55">
        <f>M8-O8</f>
        <v>3560635511209</v>
      </c>
      <c r="R8" s="63"/>
    </row>
    <row r="9" spans="1:18" ht="21.75" customHeight="1" x14ac:dyDescent="0.2">
      <c r="A9" s="8" t="s">
        <v>20</v>
      </c>
      <c r="B9" s="20"/>
      <c r="C9" s="40"/>
      <c r="D9" s="20"/>
      <c r="E9" s="40">
        <f>SUM(E8)</f>
        <v>33003839126640</v>
      </c>
      <c r="F9" s="20"/>
      <c r="G9" s="40">
        <f>SUM(G8)</f>
        <v>29443203615431</v>
      </c>
      <c r="H9" s="20"/>
      <c r="I9" s="40">
        <f>SUM(I8)</f>
        <v>3560635511209</v>
      </c>
      <c r="J9" s="20"/>
      <c r="K9" s="40"/>
      <c r="L9" s="20"/>
      <c r="M9" s="40">
        <f>SUM(M8)</f>
        <v>33003839126640</v>
      </c>
      <c r="N9" s="20"/>
      <c r="O9" s="40">
        <f>SUM(O8)</f>
        <v>29443203615431</v>
      </c>
      <c r="P9" s="20"/>
      <c r="Q9" s="40">
        <f>SUM(Q8)</f>
        <v>3560635511209</v>
      </c>
      <c r="R9" s="63"/>
    </row>
    <row r="11" spans="1:18" x14ac:dyDescent="0.2">
      <c r="C11" s="16"/>
      <c r="E11" s="16"/>
    </row>
    <row r="14" spans="1:18" x14ac:dyDescent="0.2">
      <c r="E14" s="16"/>
      <c r="I14" s="59"/>
      <c r="K14" s="56"/>
    </row>
    <row r="15" spans="1:18" x14ac:dyDescent="0.2">
      <c r="E15" s="16"/>
    </row>
    <row r="16" spans="1:18" x14ac:dyDescent="0.2">
      <c r="E16" s="16"/>
      <c r="I16" s="16"/>
      <c r="K16" s="56"/>
    </row>
    <row r="17" spans="5:5" x14ac:dyDescent="0.2">
      <c r="E17" s="16"/>
    </row>
    <row r="18" spans="5:5" x14ac:dyDescent="0.2">
      <c r="E18" s="58"/>
    </row>
    <row r="19" spans="5:5" x14ac:dyDescent="0.2">
      <c r="E19" s="16"/>
    </row>
    <row r="20" spans="5:5" x14ac:dyDescent="0.2">
      <c r="E20" s="16"/>
    </row>
  </sheetData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5"/>
  <sheetViews>
    <sheetView showGridLines="0" rightToLeft="1" view="pageBreakPreview" zoomScale="82" zoomScaleNormal="100" zoomScaleSheetLayoutView="82" workbookViewId="0">
      <selection activeCell="A2" sqref="A2:AB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20.5703125" customWidth="1"/>
    <col min="9" max="9" width="1.28515625" customWidth="1"/>
    <col min="10" max="10" width="23.140625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5.140625" customWidth="1"/>
    <col min="21" max="21" width="1.28515625" customWidth="1"/>
    <col min="22" max="22" width="15.5703125" customWidth="1"/>
    <col min="23" max="23" width="1.28515625" customWidth="1"/>
    <col min="24" max="24" width="20.28515625" customWidth="1"/>
    <col min="25" max="25" width="1.28515625" customWidth="1"/>
    <col min="26" max="26" width="22.28515625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</row>
    <row r="2" spans="1:30" ht="21.75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</row>
    <row r="3" spans="1:30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</row>
    <row r="4" spans="1:30" ht="23.25" customHeight="1" x14ac:dyDescent="0.2">
      <c r="A4" s="1" t="s">
        <v>3</v>
      </c>
      <c r="B4" s="90" t="s">
        <v>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1:30" ht="9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 ht="21" customHeight="1" x14ac:dyDescent="0.2">
      <c r="A6" s="90" t="s">
        <v>5</v>
      </c>
      <c r="B6" s="90"/>
      <c r="C6" s="90" t="s">
        <v>6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</row>
    <row r="7" spans="1:30" ht="23.25" customHeight="1" x14ac:dyDescent="0.2">
      <c r="F7" s="83" t="s">
        <v>7</v>
      </c>
      <c r="G7" s="83"/>
      <c r="H7" s="83"/>
      <c r="I7" s="83"/>
      <c r="J7" s="83"/>
      <c r="L7" s="83" t="s">
        <v>8</v>
      </c>
      <c r="M7" s="83"/>
      <c r="N7" s="83"/>
      <c r="O7" s="83"/>
      <c r="P7" s="83"/>
      <c r="Q7" s="83"/>
      <c r="R7" s="83"/>
      <c r="T7" s="83" t="s">
        <v>9</v>
      </c>
      <c r="U7" s="83"/>
      <c r="V7" s="83"/>
      <c r="W7" s="83"/>
      <c r="X7" s="83"/>
      <c r="Y7" s="83"/>
      <c r="Z7" s="83"/>
      <c r="AA7" s="83"/>
      <c r="AB7" s="83"/>
    </row>
    <row r="8" spans="1:30" ht="24" customHeight="1" x14ac:dyDescent="0.2">
      <c r="F8" s="3"/>
      <c r="G8" s="3"/>
      <c r="H8" s="3"/>
      <c r="I8" s="3"/>
      <c r="J8" s="3"/>
      <c r="L8" s="88" t="s">
        <v>10</v>
      </c>
      <c r="M8" s="88"/>
      <c r="N8" s="88"/>
      <c r="O8" s="3"/>
      <c r="P8" s="88" t="s">
        <v>11</v>
      </c>
      <c r="Q8" s="88"/>
      <c r="R8" s="88"/>
      <c r="T8" s="3"/>
      <c r="U8" s="3"/>
      <c r="V8" s="3"/>
      <c r="W8" s="3"/>
      <c r="X8" s="3"/>
      <c r="Y8" s="3"/>
      <c r="Z8" s="3"/>
      <c r="AA8" s="3"/>
      <c r="AB8" s="3"/>
    </row>
    <row r="9" spans="1:30" ht="21" customHeight="1" x14ac:dyDescent="0.2">
      <c r="A9" s="83" t="s">
        <v>12</v>
      </c>
      <c r="B9" s="83"/>
      <c r="C9" s="83"/>
      <c r="E9" s="83" t="s">
        <v>13</v>
      </c>
      <c r="F9" s="83"/>
      <c r="H9" s="2" t="s">
        <v>14</v>
      </c>
      <c r="J9" s="2" t="s">
        <v>15</v>
      </c>
      <c r="L9" s="4" t="s">
        <v>13</v>
      </c>
      <c r="M9" s="3"/>
      <c r="N9" s="4" t="s">
        <v>14</v>
      </c>
      <c r="P9" s="4" t="s">
        <v>13</v>
      </c>
      <c r="Q9" s="3"/>
      <c r="R9" s="4" t="s">
        <v>16</v>
      </c>
      <c r="T9" s="2" t="s">
        <v>13</v>
      </c>
      <c r="V9" s="2" t="s">
        <v>17</v>
      </c>
      <c r="X9" s="2" t="s">
        <v>14</v>
      </c>
      <c r="Z9" s="2" t="s">
        <v>15</v>
      </c>
      <c r="AB9" s="2" t="s">
        <v>18</v>
      </c>
    </row>
    <row r="10" spans="1:30" ht="21.75" customHeight="1" x14ac:dyDescent="0.2">
      <c r="A10" s="84" t="s">
        <v>19</v>
      </c>
      <c r="B10" s="84"/>
      <c r="C10" s="84"/>
      <c r="D10" s="6"/>
      <c r="E10" s="85">
        <v>2270802</v>
      </c>
      <c r="F10" s="86"/>
      <c r="G10" s="13"/>
      <c r="H10" s="14">
        <v>19002649479500</v>
      </c>
      <c r="I10" s="13"/>
      <c r="J10" s="14">
        <v>28357677277353.602</v>
      </c>
      <c r="K10" s="13"/>
      <c r="L10" s="14">
        <v>112026</v>
      </c>
      <c r="M10" s="13"/>
      <c r="N10" s="14">
        <v>1542630580639</v>
      </c>
      <c r="O10" s="13"/>
      <c r="P10" s="14">
        <v>-36499</v>
      </c>
      <c r="Q10" s="13"/>
      <c r="R10" s="14">
        <v>515031017321</v>
      </c>
      <c r="S10" s="13"/>
      <c r="T10" s="14">
        <f>E10+L10+P10</f>
        <v>2346329</v>
      </c>
      <c r="U10" s="13"/>
      <c r="V10" s="14">
        <v>14100000</v>
      </c>
      <c r="W10" s="13"/>
      <c r="X10" s="14">
        <v>20233553205358</v>
      </c>
      <c r="Y10" s="13"/>
      <c r="Z10" s="14">
        <v>33003839126640</v>
      </c>
      <c r="AA10" s="13"/>
      <c r="AB10" s="79">
        <f>Z10/AB15</f>
        <v>0.99950974438674745</v>
      </c>
      <c r="AC10" s="13"/>
      <c r="AD10" s="13"/>
    </row>
    <row r="11" spans="1:30" ht="21.75" customHeight="1" x14ac:dyDescent="0.2">
      <c r="A11" s="87" t="s">
        <v>20</v>
      </c>
      <c r="B11" s="87"/>
      <c r="C11" s="87"/>
      <c r="D11" s="87"/>
      <c r="E11" s="13"/>
      <c r="F11" s="15"/>
      <c r="G11" s="13"/>
      <c r="H11" s="15">
        <f>SUM(H10)</f>
        <v>19002649479500</v>
      </c>
      <c r="I11" s="13"/>
      <c r="J11" s="15">
        <f>SUM(J10)</f>
        <v>28357677277353.602</v>
      </c>
      <c r="K11" s="13"/>
      <c r="L11" s="15"/>
      <c r="M11" s="13"/>
      <c r="N11" s="15">
        <f>SUM(N10)</f>
        <v>1542630580639</v>
      </c>
      <c r="O11" s="13"/>
      <c r="P11" s="15"/>
      <c r="Q11" s="13"/>
      <c r="R11" s="15">
        <f>SUM(R10)</f>
        <v>515031017321</v>
      </c>
      <c r="S11" s="13"/>
      <c r="T11" s="15"/>
      <c r="U11" s="13"/>
      <c r="V11" s="15"/>
      <c r="W11" s="13"/>
      <c r="X11" s="15">
        <f>SUM(X10)</f>
        <v>20233553205358</v>
      </c>
      <c r="Y11" s="13"/>
      <c r="Z11" s="15">
        <f>SUM(Z10)</f>
        <v>33003839126640</v>
      </c>
      <c r="AA11" s="13"/>
      <c r="AB11" s="80">
        <f>SUM(AB10)</f>
        <v>0.99950974438674745</v>
      </c>
      <c r="AC11" s="13"/>
      <c r="AD11" s="13"/>
    </row>
    <row r="14" spans="1:30" x14ac:dyDescent="0.2">
      <c r="T14" s="16"/>
    </row>
    <row r="15" spans="1:30" x14ac:dyDescent="0.2">
      <c r="AB15" s="17">
        <v>33020027380413</v>
      </c>
    </row>
  </sheetData>
  <mergeCells count="16">
    <mergeCell ref="A1:AB1"/>
    <mergeCell ref="A2:AB2"/>
    <mergeCell ref="A3:AB3"/>
    <mergeCell ref="B4:AB4"/>
    <mergeCell ref="A6:B6"/>
    <mergeCell ref="C6:AB6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D11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2"/>
  <sheetViews>
    <sheetView showGridLines="0" rightToLeft="1" view="pageBreakPreview" zoomScale="78" zoomScaleNormal="100" zoomScaleSheetLayoutView="78" workbookViewId="0">
      <selection activeCell="R7" sqref="R7:AL18"/>
    </sheetView>
  </sheetViews>
  <sheetFormatPr defaultRowHeight="12.75" x14ac:dyDescent="0.2"/>
  <cols>
    <col min="1" max="1" width="1.28515625" customWidth="1"/>
    <col min="2" max="2" width="54" customWidth="1"/>
    <col min="3" max="3" width="1.85546875" style="18" customWidth="1"/>
    <col min="4" max="4" width="15.7109375" customWidth="1"/>
    <col min="5" max="5" width="1.28515625" customWidth="1"/>
    <col min="6" max="6" width="15.140625" customWidth="1"/>
    <col min="7" max="7" width="1.28515625" customWidth="1"/>
    <col min="8" max="8" width="14" customWidth="1"/>
    <col min="9" max="9" width="1.28515625" customWidth="1"/>
    <col min="10" max="10" width="6.28515625" customWidth="1"/>
    <col min="11" max="11" width="1.28515625" customWidth="1"/>
    <col min="12" max="12" width="10.5703125" customWidth="1"/>
    <col min="13" max="13" width="1.28515625" customWidth="1"/>
    <col min="14" max="14" width="13.42578125" customWidth="1"/>
    <col min="15" max="15" width="1.28515625" customWidth="1"/>
    <col min="16" max="16" width="2.5703125" customWidth="1"/>
    <col min="17" max="17" width="1.28515625" customWidth="1"/>
    <col min="18" max="18" width="9.140625" customWidth="1"/>
    <col min="19" max="19" width="1.28515625" customWidth="1"/>
    <col min="20" max="20" width="2.5703125" customWidth="1"/>
    <col min="21" max="23" width="1.28515625" customWidth="1"/>
    <col min="24" max="24" width="6.42578125" customWidth="1"/>
    <col min="25" max="25" width="1.28515625" customWidth="1"/>
    <col min="26" max="26" width="2.5703125" customWidth="1"/>
    <col min="27" max="27" width="1.28515625" customWidth="1"/>
    <col min="28" max="28" width="2.7109375" customWidth="1"/>
    <col min="29" max="29" width="1.28515625" customWidth="1"/>
    <col min="30" max="30" width="6.42578125" customWidth="1"/>
    <col min="31" max="31" width="1.28515625" customWidth="1"/>
    <col min="32" max="32" width="2.5703125" customWidth="1"/>
    <col min="33" max="33" width="1.28515625" customWidth="1"/>
    <col min="34" max="34" width="2.7109375" customWidth="1"/>
    <col min="35" max="35" width="1.28515625" customWidth="1"/>
    <col min="36" max="36" width="9.140625" customWidth="1"/>
    <col min="37" max="37" width="1.28515625" customWidth="1"/>
    <col min="38" max="38" width="3.7109375" customWidth="1"/>
    <col min="39" max="39" width="1.28515625" customWidth="1"/>
    <col min="40" max="40" width="9.140625" customWidth="1"/>
    <col min="41" max="41" width="1.28515625" customWidth="1"/>
    <col min="42" max="42" width="2.5703125" customWidth="1"/>
    <col min="43" max="43" width="1.28515625" customWidth="1"/>
    <col min="44" max="44" width="9.140625" customWidth="1"/>
    <col min="45" max="45" width="1.28515625" customWidth="1"/>
    <col min="46" max="46" width="2.5703125" customWidth="1"/>
    <col min="47" max="47" width="1.28515625" customWidth="1"/>
    <col min="48" max="48" width="11.7109375" customWidth="1"/>
    <col min="49" max="50" width="1.28515625" customWidth="1"/>
    <col min="51" max="51" width="13" customWidth="1"/>
    <col min="52" max="52" width="7.7109375" customWidth="1"/>
    <col min="53" max="53" width="0.28515625" customWidth="1"/>
  </cols>
  <sheetData>
    <row r="1" spans="1:52" ht="30.75" customHeight="1" x14ac:dyDescent="0.2"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</row>
    <row r="2" spans="1:52" ht="29.25" customHeight="1" x14ac:dyDescent="0.2">
      <c r="B2" s="102" t="s">
        <v>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</row>
    <row r="3" spans="1:52" ht="32.25" customHeight="1" x14ac:dyDescent="0.2">
      <c r="B3" s="102" t="s">
        <v>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</row>
    <row r="4" spans="1:52" s="18" customFormat="1" ht="14.25" customHeight="1" x14ac:dyDescent="0.2"/>
    <row r="5" spans="1:52" ht="34.5" customHeight="1" x14ac:dyDescent="0.2">
      <c r="B5" s="103" t="s">
        <v>26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35"/>
      <c r="AO5" s="35"/>
      <c r="AP5" s="35"/>
      <c r="AQ5" s="34"/>
      <c r="AR5" s="35"/>
      <c r="AS5" s="35"/>
      <c r="AT5" s="35"/>
      <c r="AU5" s="34"/>
      <c r="AV5" s="35"/>
      <c r="AW5" s="35"/>
      <c r="AX5" s="34"/>
      <c r="AY5" s="35"/>
      <c r="AZ5" s="34"/>
    </row>
    <row r="6" spans="1:52" ht="11.25" customHeight="1" x14ac:dyDescent="0.2">
      <c r="B6" s="1"/>
      <c r="C6" s="19"/>
      <c r="D6" s="1"/>
      <c r="E6" s="1"/>
      <c r="F6" s="19"/>
      <c r="G6" s="1"/>
      <c r="H6" s="19"/>
      <c r="I6" s="1"/>
      <c r="J6" s="19"/>
      <c r="K6" s="19"/>
      <c r="L6" s="19"/>
      <c r="M6" s="1"/>
      <c r="N6" s="19"/>
      <c r="O6" s="19"/>
      <c r="P6" s="19"/>
      <c r="Q6" s="1"/>
      <c r="R6" s="19"/>
      <c r="S6" s="19"/>
      <c r="T6" s="19"/>
      <c r="U6" s="1"/>
      <c r="V6" s="19"/>
      <c r="W6" s="19"/>
      <c r="X6" s="19"/>
      <c r="Y6" s="19"/>
      <c r="Z6" s="19"/>
      <c r="AA6" s="1"/>
      <c r="AB6" s="19"/>
      <c r="AC6" s="19"/>
      <c r="AD6" s="19"/>
      <c r="AE6" s="19"/>
      <c r="AF6" s="19"/>
      <c r="AG6" s="1"/>
      <c r="AH6" s="19"/>
      <c r="AI6" s="19"/>
      <c r="AJ6" s="19"/>
      <c r="AK6" s="19"/>
      <c r="AL6" s="19"/>
      <c r="AM6" s="1"/>
      <c r="AN6" s="19"/>
      <c r="AO6" s="19"/>
      <c r="AP6" s="19"/>
      <c r="AQ6" s="1"/>
      <c r="AR6" s="19"/>
      <c r="AS6" s="19"/>
      <c r="AT6" s="19"/>
      <c r="AU6" s="1"/>
      <c r="AV6" s="19"/>
      <c r="AW6" s="19"/>
      <c r="AX6" s="1"/>
      <c r="AY6" s="19"/>
      <c r="AZ6" s="1"/>
    </row>
    <row r="7" spans="1:52" s="27" customFormat="1" ht="33.75" customHeight="1" x14ac:dyDescent="0.3">
      <c r="C7" s="28"/>
      <c r="F7" s="104" t="s">
        <v>7</v>
      </c>
      <c r="G7" s="104"/>
      <c r="H7" s="104"/>
      <c r="I7" s="104"/>
      <c r="J7" s="104"/>
      <c r="K7" s="104"/>
      <c r="L7" s="104"/>
      <c r="M7" s="104"/>
      <c r="N7" s="104"/>
      <c r="O7" s="104"/>
      <c r="P7" s="104"/>
      <c r="R7" s="104" t="s">
        <v>9</v>
      </c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52" s="27" customFormat="1" ht="27.75" customHeight="1" x14ac:dyDescent="0.3">
      <c r="A8" s="37"/>
      <c r="B8" s="29" t="s">
        <v>21</v>
      </c>
      <c r="C8" s="30"/>
      <c r="D8" s="31" t="s">
        <v>65</v>
      </c>
      <c r="F8" s="32" t="s">
        <v>24</v>
      </c>
      <c r="G8" s="33"/>
      <c r="H8" s="32" t="s">
        <v>25</v>
      </c>
      <c r="I8" s="33"/>
      <c r="J8" s="96" t="s">
        <v>22</v>
      </c>
      <c r="K8" s="96"/>
      <c r="L8" s="96"/>
      <c r="M8" s="33"/>
      <c r="N8" s="96" t="s">
        <v>23</v>
      </c>
      <c r="O8" s="96"/>
      <c r="P8" s="96"/>
      <c r="R8" s="96" t="s">
        <v>24</v>
      </c>
      <c r="S8" s="96"/>
      <c r="T8" s="96"/>
      <c r="U8" s="96"/>
      <c r="V8" s="96"/>
      <c r="W8" s="33"/>
      <c r="X8" s="96" t="s">
        <v>25</v>
      </c>
      <c r="Y8" s="96"/>
      <c r="Z8" s="96"/>
      <c r="AA8" s="96"/>
      <c r="AB8" s="96"/>
      <c r="AC8" s="33"/>
      <c r="AD8" s="96" t="s">
        <v>22</v>
      </c>
      <c r="AE8" s="96"/>
      <c r="AF8" s="96"/>
      <c r="AG8" s="96"/>
      <c r="AH8" s="96"/>
      <c r="AI8" s="33"/>
      <c r="AJ8" s="96" t="s">
        <v>23</v>
      </c>
      <c r="AK8" s="96"/>
      <c r="AL8" s="96"/>
    </row>
    <row r="9" spans="1:52" ht="30.75" customHeight="1" x14ac:dyDescent="0.55000000000000004">
      <c r="B9" s="21" t="s">
        <v>66</v>
      </c>
      <c r="C9" s="21"/>
      <c r="D9" s="22" t="s">
        <v>67</v>
      </c>
      <c r="E9" s="23"/>
      <c r="F9" s="22" t="s">
        <v>68</v>
      </c>
      <c r="G9" s="23"/>
      <c r="H9" s="24">
        <v>93</v>
      </c>
      <c r="I9" s="23"/>
      <c r="J9" s="91">
        <v>708242</v>
      </c>
      <c r="K9" s="91"/>
      <c r="L9" s="91"/>
      <c r="M9" s="23"/>
      <c r="N9" s="101" t="s">
        <v>69</v>
      </c>
      <c r="O9" s="101"/>
      <c r="P9" s="101"/>
      <c r="R9" s="92" t="s">
        <v>74</v>
      </c>
      <c r="S9" s="93"/>
      <c r="T9" s="93"/>
      <c r="U9" s="93"/>
      <c r="V9" s="93"/>
      <c r="X9" s="94" t="s">
        <v>74</v>
      </c>
      <c r="Y9" s="95"/>
      <c r="Z9" s="95"/>
      <c r="AA9" s="95"/>
      <c r="AB9" s="95"/>
      <c r="AD9" s="94" t="s">
        <v>74</v>
      </c>
      <c r="AE9" s="95"/>
      <c r="AF9" s="95"/>
      <c r="AG9" s="95"/>
      <c r="AH9" s="95"/>
      <c r="AJ9" s="94" t="s">
        <v>74</v>
      </c>
      <c r="AK9" s="95"/>
      <c r="AL9" s="95"/>
    </row>
    <row r="10" spans="1:52" ht="3" customHeight="1" x14ac:dyDescent="0.55000000000000004">
      <c r="B10" s="23"/>
      <c r="C10" s="25"/>
      <c r="D10" s="23"/>
      <c r="E10" s="23"/>
      <c r="F10" s="23"/>
      <c r="G10" s="23"/>
      <c r="H10" s="23"/>
      <c r="I10" s="23"/>
      <c r="J10" s="26"/>
      <c r="K10" s="26"/>
      <c r="L10" s="26"/>
      <c r="M10" s="23"/>
      <c r="N10" s="23"/>
      <c r="O10" s="23"/>
      <c r="P10" s="23"/>
      <c r="X10" s="97" t="s">
        <v>74</v>
      </c>
      <c r="Y10" s="98"/>
      <c r="Z10" s="98"/>
      <c r="AA10" s="98"/>
      <c r="AB10" s="98"/>
    </row>
    <row r="11" spans="1:52" ht="22.5" x14ac:dyDescent="0.55000000000000004">
      <c r="B11" s="36" t="s">
        <v>70</v>
      </c>
      <c r="C11" s="25"/>
      <c r="D11" s="22" t="s">
        <v>71</v>
      </c>
      <c r="E11" s="23"/>
      <c r="F11" s="22" t="s">
        <v>72</v>
      </c>
      <c r="G11" s="23"/>
      <c r="H11" s="22">
        <v>14</v>
      </c>
      <c r="I11" s="23"/>
      <c r="J11" s="106">
        <v>972110</v>
      </c>
      <c r="K11" s="106"/>
      <c r="L11" s="106"/>
      <c r="M11" s="23"/>
      <c r="N11" s="105" t="s">
        <v>73</v>
      </c>
      <c r="O11" s="105"/>
      <c r="P11" s="105"/>
      <c r="R11" s="99" t="s">
        <v>74</v>
      </c>
      <c r="S11" s="100"/>
      <c r="T11" s="100"/>
      <c r="U11" s="100"/>
      <c r="V11" s="100"/>
      <c r="X11" s="98"/>
      <c r="Y11" s="98"/>
      <c r="Z11" s="98"/>
      <c r="AA11" s="98"/>
      <c r="AB11" s="98"/>
      <c r="AD11" s="99" t="s">
        <v>74</v>
      </c>
      <c r="AE11" s="100"/>
      <c r="AF11" s="100"/>
      <c r="AG11" s="100"/>
      <c r="AH11" s="100"/>
      <c r="AJ11" s="99" t="s">
        <v>74</v>
      </c>
      <c r="AK11" s="100"/>
      <c r="AL11" s="100"/>
    </row>
    <row r="12" spans="1:52" x14ac:dyDescent="0.2">
      <c r="J12" s="16"/>
      <c r="K12" s="16"/>
      <c r="L12" s="16"/>
    </row>
  </sheetData>
  <mergeCells count="24">
    <mergeCell ref="J11:L11"/>
    <mergeCell ref="R11:V11"/>
    <mergeCell ref="J8:L8"/>
    <mergeCell ref="N8:P8"/>
    <mergeCell ref="R8:V8"/>
    <mergeCell ref="B1:AM1"/>
    <mergeCell ref="B2:AM2"/>
    <mergeCell ref="B3:AM3"/>
    <mergeCell ref="B5:AM5"/>
    <mergeCell ref="F7:P7"/>
    <mergeCell ref="R7:AL7"/>
    <mergeCell ref="X10:AB11"/>
    <mergeCell ref="AD11:AH11"/>
    <mergeCell ref="N9:P9"/>
    <mergeCell ref="AD9:AH9"/>
    <mergeCell ref="AJ11:AL11"/>
    <mergeCell ref="N11:P11"/>
    <mergeCell ref="J9:L9"/>
    <mergeCell ref="R9:V9"/>
    <mergeCell ref="X9:AB9"/>
    <mergeCell ref="AD8:AH8"/>
    <mergeCell ref="AJ9:AL9"/>
    <mergeCell ref="AJ8:AL8"/>
    <mergeCell ref="X8:AB8"/>
  </mergeCells>
  <pageMargins left="0.39" right="0.39" top="0.39" bottom="0.39" header="0" footer="0"/>
  <pageSetup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showGridLines="0" rightToLeft="1" view="pageBreakPreview" zoomScale="115" zoomScaleNormal="100" zoomScaleSheetLayoutView="115" workbookViewId="0">
      <selection activeCell="A10" sqref="A10:XFD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1.75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4.45" customHeight="1" x14ac:dyDescent="0.2"/>
    <row r="5" spans="1:12" ht="14.45" customHeight="1" x14ac:dyDescent="0.2">
      <c r="A5" s="1" t="s">
        <v>76</v>
      </c>
      <c r="B5" s="90" t="s">
        <v>27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ht="14.45" customHeight="1" x14ac:dyDescent="0.2">
      <c r="D6" s="2" t="s">
        <v>7</v>
      </c>
      <c r="F6" s="83" t="s">
        <v>8</v>
      </c>
      <c r="G6" s="83"/>
      <c r="H6" s="8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83" t="s">
        <v>28</v>
      </c>
      <c r="B8" s="83"/>
      <c r="D8" s="2" t="s">
        <v>29</v>
      </c>
      <c r="F8" s="2" t="s">
        <v>30</v>
      </c>
      <c r="H8" s="2" t="s">
        <v>31</v>
      </c>
      <c r="J8" s="2" t="s">
        <v>29</v>
      </c>
      <c r="L8" s="2" t="s">
        <v>18</v>
      </c>
    </row>
    <row r="9" spans="1:12" ht="21.75" customHeight="1" x14ac:dyDescent="0.2">
      <c r="A9" s="107" t="s">
        <v>75</v>
      </c>
      <c r="B9" s="107"/>
      <c r="D9" s="77">
        <v>25833176937</v>
      </c>
      <c r="E9" s="81"/>
      <c r="F9" s="77">
        <v>2351043164483</v>
      </c>
      <c r="G9" s="81"/>
      <c r="H9" s="77">
        <v>2376240836243</v>
      </c>
      <c r="I9" s="81"/>
      <c r="J9" s="77">
        <f>D9+F9-H9</f>
        <v>635505177</v>
      </c>
      <c r="K9" s="20"/>
      <c r="L9" s="51">
        <f>J9/سهام!AB15</f>
        <v>1.9246052393553507E-5</v>
      </c>
    </row>
    <row r="10" spans="1:12" ht="21.75" customHeight="1" thickBot="1" x14ac:dyDescent="0.25">
      <c r="A10" s="87" t="s">
        <v>20</v>
      </c>
      <c r="B10" s="87"/>
      <c r="D10" s="78">
        <f>SUM(D9)</f>
        <v>25833176937</v>
      </c>
      <c r="E10" s="81"/>
      <c r="F10" s="78">
        <f>SUM(F9)</f>
        <v>2351043164483</v>
      </c>
      <c r="G10" s="81"/>
      <c r="H10" s="78">
        <f>SUM(H9)</f>
        <v>2376240836243</v>
      </c>
      <c r="I10" s="81"/>
      <c r="J10" s="78">
        <f>SUM(J9)</f>
        <v>635505177</v>
      </c>
      <c r="K10" s="20"/>
      <c r="L10" s="54">
        <f>SUM(L9)</f>
        <v>1.9246052393553507E-5</v>
      </c>
    </row>
    <row r="11" spans="1:12" ht="13.5" thickTop="1" x14ac:dyDescent="0.2"/>
    <row r="13" spans="1:12" x14ac:dyDescent="0.2">
      <c r="F13" s="16"/>
    </row>
    <row r="14" spans="1:12" x14ac:dyDescent="0.2">
      <c r="F14" s="16"/>
      <c r="H14" s="16"/>
    </row>
    <row r="15" spans="1:12" x14ac:dyDescent="0.2">
      <c r="F15" s="16"/>
      <c r="H15" s="16"/>
    </row>
    <row r="16" spans="1:12" x14ac:dyDescent="0.2">
      <c r="F16" s="16"/>
      <c r="H16" s="16"/>
    </row>
    <row r="17" spans="6:10" x14ac:dyDescent="0.2">
      <c r="F17" s="16"/>
      <c r="H17" s="16"/>
      <c r="J17" s="16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showGridLines="0" rightToLeft="1" view="pageBreakPreview" zoomScale="86" zoomScaleNormal="100" zoomScaleSheetLayoutView="86" workbookViewId="0">
      <selection activeCell="F11" sqref="F11"/>
    </sheetView>
  </sheetViews>
  <sheetFormatPr defaultRowHeight="12.75" x14ac:dyDescent="0.2"/>
  <cols>
    <col min="1" max="1" width="3.8554687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17.5703125" bestFit="1" customWidth="1"/>
    <col min="7" max="7" width="1.28515625" customWidth="1"/>
    <col min="8" max="8" width="18.7109375" customWidth="1"/>
    <col min="9" max="9" width="1.28515625" customWidth="1"/>
    <col min="10" max="10" width="21.5703125" customWidth="1"/>
    <col min="11" max="11" width="0.28515625" customWidth="1"/>
  </cols>
  <sheetData>
    <row r="1" spans="1:10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21.75" customHeight="1" x14ac:dyDescent="0.2">
      <c r="A2" s="89" t="s">
        <v>32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4.45" customHeight="1" x14ac:dyDescent="0.2"/>
    <row r="5" spans="1:10" ht="30" customHeight="1" x14ac:dyDescent="0.2">
      <c r="A5" s="1">
        <v>-2</v>
      </c>
      <c r="B5" s="90" t="s">
        <v>33</v>
      </c>
      <c r="C5" s="90"/>
      <c r="D5" s="90"/>
      <c r="E5" s="90"/>
      <c r="F5" s="90"/>
      <c r="G5" s="90"/>
      <c r="H5" s="90"/>
      <c r="I5" s="90"/>
      <c r="J5" s="90"/>
    </row>
    <row r="6" spans="1:10" ht="14.45" customHeight="1" x14ac:dyDescent="0.2"/>
    <row r="7" spans="1:10" ht="20.25" customHeight="1" x14ac:dyDescent="0.2">
      <c r="A7" s="83" t="s">
        <v>34</v>
      </c>
      <c r="B7" s="83"/>
      <c r="D7" s="2" t="s">
        <v>35</v>
      </c>
      <c r="F7" s="2" t="s">
        <v>29</v>
      </c>
      <c r="H7" s="2" t="s">
        <v>36</v>
      </c>
      <c r="J7" s="2" t="s">
        <v>37</v>
      </c>
    </row>
    <row r="8" spans="1:10" ht="21.75" customHeight="1" x14ac:dyDescent="0.2">
      <c r="A8" s="108" t="s">
        <v>38</v>
      </c>
      <c r="B8" s="108"/>
      <c r="D8" s="41" t="s">
        <v>39</v>
      </c>
      <c r="F8" s="39">
        <f>'درآمد سرمایه گذاری در سهام'!J10</f>
        <v>3618562285969</v>
      </c>
      <c r="G8" s="20"/>
      <c r="H8" s="51">
        <f>F8/F11</f>
        <v>0.99969000486530235</v>
      </c>
      <c r="I8" s="48"/>
      <c r="J8" s="47">
        <f>F8/سهام!AB15</f>
        <v>0.10958689537960464</v>
      </c>
    </row>
    <row r="9" spans="1:10" ht="21.75" customHeight="1" x14ac:dyDescent="0.2">
      <c r="A9" s="109" t="s">
        <v>40</v>
      </c>
      <c r="B9" s="109"/>
      <c r="D9" s="43" t="s">
        <v>77</v>
      </c>
      <c r="F9" s="44">
        <f>'درآمد سپرده بانکی'!D10</f>
        <v>24960235</v>
      </c>
      <c r="G9" s="20"/>
      <c r="H9" s="52">
        <f>F9/F11</f>
        <v>6.895693780190705E-6</v>
      </c>
      <c r="I9" s="48"/>
      <c r="J9" s="61">
        <f>F9/سهام!AB15</f>
        <v>7.5591200190239846E-7</v>
      </c>
    </row>
    <row r="10" spans="1:10" ht="21.75" customHeight="1" x14ac:dyDescent="0.2">
      <c r="A10" s="110" t="s">
        <v>41</v>
      </c>
      <c r="B10" s="110"/>
      <c r="D10" s="42" t="s">
        <v>78</v>
      </c>
      <c r="F10" s="45">
        <f>'سایر درآمدها'!D9</f>
        <v>1097124309</v>
      </c>
      <c r="G10" s="20"/>
      <c r="H10" s="49">
        <f>F10/F11</f>
        <v>3.0309944091741622E-4</v>
      </c>
      <c r="I10" s="48"/>
      <c r="J10" s="53">
        <f>F10/سهام!AB15</f>
        <v>3.3226026628033576E-5</v>
      </c>
    </row>
    <row r="11" spans="1:10" ht="21.75" customHeight="1" x14ac:dyDescent="0.2">
      <c r="A11" s="87" t="s">
        <v>20</v>
      </c>
      <c r="B11" s="87"/>
      <c r="D11" s="9"/>
      <c r="F11" s="40">
        <f>SUM(F8:F10)</f>
        <v>3619684370513</v>
      </c>
      <c r="G11" s="20"/>
      <c r="H11" s="82">
        <f>SUM(H8:H10)</f>
        <v>1</v>
      </c>
      <c r="I11" s="48"/>
      <c r="J11" s="50">
        <f>SUM(J8:J10)</f>
        <v>0.10962087731823457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showGridLines="0" rightToLeft="1" view="pageBreakPreview" zoomScale="84" zoomScaleNormal="100" zoomScaleSheetLayoutView="84" workbookViewId="0">
      <selection activeCell="J19" sqref="J1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5703125" bestFit="1" customWidth="1"/>
    <col min="7" max="7" width="1.28515625" customWidth="1"/>
    <col min="8" max="8" width="14.7109375" bestFit="1" customWidth="1"/>
    <col min="9" max="9" width="1.28515625" customWidth="1"/>
    <col min="10" max="10" width="17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5703125" bestFit="1" customWidth="1"/>
    <col min="18" max="18" width="1.28515625" customWidth="1"/>
    <col min="19" max="19" width="14.7109375" bestFit="1" customWidth="1"/>
    <col min="20" max="20" width="1.28515625" customWidth="1"/>
    <col min="21" max="21" width="17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21.75" customHeight="1" x14ac:dyDescent="0.2">
      <c r="A2" s="89" t="s">
        <v>32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</row>
    <row r="3" spans="1:23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</row>
    <row r="4" spans="1:23" ht="14.45" customHeight="1" x14ac:dyDescent="0.2"/>
    <row r="5" spans="1:23" ht="14.45" customHeight="1" x14ac:dyDescent="0.2">
      <c r="A5" s="1" t="s">
        <v>42</v>
      </c>
      <c r="B5" s="90" t="s">
        <v>43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14.45" customHeight="1" x14ac:dyDescent="0.2">
      <c r="D6" s="83" t="s">
        <v>44</v>
      </c>
      <c r="E6" s="83"/>
      <c r="F6" s="83"/>
      <c r="G6" s="83"/>
      <c r="H6" s="83"/>
      <c r="I6" s="83"/>
      <c r="J6" s="83"/>
      <c r="K6" s="83"/>
      <c r="L6" s="83"/>
      <c r="N6" s="83" t="s">
        <v>45</v>
      </c>
      <c r="O6" s="83"/>
      <c r="P6" s="83"/>
      <c r="Q6" s="83"/>
      <c r="R6" s="83"/>
      <c r="S6" s="83"/>
      <c r="T6" s="83"/>
      <c r="U6" s="83"/>
      <c r="V6" s="83"/>
      <c r="W6" s="83"/>
    </row>
    <row r="7" spans="1:23" ht="14.45" customHeight="1" x14ac:dyDescent="0.2">
      <c r="D7" s="3"/>
      <c r="E7" s="3"/>
      <c r="F7" s="3"/>
      <c r="G7" s="3"/>
      <c r="H7" s="3"/>
      <c r="I7" s="3"/>
      <c r="J7" s="88" t="s">
        <v>20</v>
      </c>
      <c r="K7" s="88"/>
      <c r="L7" s="88"/>
      <c r="N7" s="3"/>
      <c r="O7" s="3"/>
      <c r="P7" s="3"/>
      <c r="Q7" s="3"/>
      <c r="R7" s="3"/>
      <c r="S7" s="3"/>
      <c r="T7" s="3"/>
      <c r="U7" s="88" t="s">
        <v>20</v>
      </c>
      <c r="V7" s="88"/>
      <c r="W7" s="88"/>
    </row>
    <row r="8" spans="1:23" ht="23.25" customHeight="1" x14ac:dyDescent="0.2">
      <c r="A8" s="83" t="s">
        <v>46</v>
      </c>
      <c r="B8" s="83"/>
      <c r="D8" s="2" t="s">
        <v>47</v>
      </c>
      <c r="F8" s="2" t="s">
        <v>48</v>
      </c>
      <c r="H8" s="2" t="s">
        <v>49</v>
      </c>
      <c r="J8" s="4" t="s">
        <v>29</v>
      </c>
      <c r="K8" s="3"/>
      <c r="L8" s="4" t="s">
        <v>36</v>
      </c>
      <c r="N8" s="2" t="s">
        <v>47</v>
      </c>
      <c r="P8" s="83" t="s">
        <v>48</v>
      </c>
      <c r="Q8" s="83"/>
      <c r="S8" s="2" t="s">
        <v>49</v>
      </c>
      <c r="U8" s="4" t="s">
        <v>29</v>
      </c>
      <c r="V8" s="3"/>
      <c r="W8" s="4" t="s">
        <v>36</v>
      </c>
    </row>
    <row r="9" spans="1:23" ht="21.75" customHeight="1" x14ac:dyDescent="0.2">
      <c r="A9" s="84" t="s">
        <v>19</v>
      </c>
      <c r="B9" s="84"/>
      <c r="D9" s="55">
        <v>0</v>
      </c>
      <c r="E9" s="20"/>
      <c r="F9" s="55">
        <f>'درآمد ناشی از تغییر قیمت اوراق'!I8</f>
        <v>3560635511209</v>
      </c>
      <c r="G9" s="20"/>
      <c r="H9" s="55">
        <f>'درآمد ناشی از فروش'!I8</f>
        <v>57926774760</v>
      </c>
      <c r="I9" s="20"/>
      <c r="J9" s="55">
        <f>D9+F9+H9</f>
        <v>3618562285969</v>
      </c>
      <c r="K9" s="20"/>
      <c r="L9" s="60">
        <f>J9/درآمد!F11</f>
        <v>0.99969000486530235</v>
      </c>
      <c r="M9" s="20"/>
      <c r="N9" s="55">
        <v>0</v>
      </c>
      <c r="O9" s="20"/>
      <c r="P9" s="62" t="e" cm="1" vm="1">
        <f t="array" aca="1" ref="P9" ca="1">'درآمد ناشی از تغییر قیمت اوراق'!Q9:R9</f>
        <v>#VALUE!</v>
      </c>
      <c r="Q9" s="55">
        <f>'درآمد ناشی از تغییر قیمت اوراق'!Q8</f>
        <v>3560635511209</v>
      </c>
      <c r="R9" s="20"/>
      <c r="S9" s="55" cm="1">
        <f t="array" ref="S9:T9">'درآمد ناشی از فروش'!Q8:R8</f>
        <v>57926774760</v>
      </c>
      <c r="T9" s="20">
        <v>0</v>
      </c>
      <c r="U9" s="55">
        <f>N9+Q9+S9</f>
        <v>3618562285969</v>
      </c>
      <c r="V9" s="20"/>
      <c r="W9" s="60">
        <f>U9/W13</f>
        <v>0.99891864497979388</v>
      </c>
    </row>
    <row r="10" spans="1:23" ht="21.75" customHeight="1" thickBot="1" x14ac:dyDescent="0.25">
      <c r="A10" s="87" t="s">
        <v>20</v>
      </c>
      <c r="B10" s="87"/>
      <c r="D10" s="40">
        <f>SUM(D9)</f>
        <v>0</v>
      </c>
      <c r="E10" s="20"/>
      <c r="F10" s="40">
        <f>SUM(F9)</f>
        <v>3560635511209</v>
      </c>
      <c r="G10" s="20"/>
      <c r="H10" s="40">
        <f>SUM(H9)</f>
        <v>57926774760</v>
      </c>
      <c r="I10" s="20"/>
      <c r="J10" s="40">
        <f>SUM(J9)</f>
        <v>3618562285969</v>
      </c>
      <c r="K10" s="20"/>
      <c r="L10" s="60">
        <f>SUM(L9)</f>
        <v>0.99969000486530235</v>
      </c>
      <c r="M10" s="20"/>
      <c r="N10" s="40">
        <f>SUM(N9)</f>
        <v>0</v>
      </c>
      <c r="O10" s="20"/>
      <c r="P10" s="20"/>
      <c r="Q10" s="40">
        <f>SUM(Q9)</f>
        <v>3560635511209</v>
      </c>
      <c r="R10" s="20"/>
      <c r="S10" s="40">
        <f>SUM(S9)</f>
        <v>57926774760</v>
      </c>
      <c r="T10" s="20"/>
      <c r="U10" s="40">
        <f>SUM(U9)</f>
        <v>3618562285969</v>
      </c>
      <c r="V10" s="20"/>
      <c r="W10" s="50">
        <f>SUM(W9)</f>
        <v>0.99891864497979388</v>
      </c>
    </row>
    <row r="11" spans="1:23" ht="13.5" thickTop="1" x14ac:dyDescent="0.2"/>
    <row r="13" spans="1:23" x14ac:dyDescent="0.2">
      <c r="W13" s="17">
        <v>3622479472332</v>
      </c>
    </row>
  </sheetData>
  <mergeCells count="12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20"/>
  <sheetViews>
    <sheetView showGridLines="0" rightToLeft="1" view="pageBreakPreview" topLeftCell="D1" zoomScale="78" zoomScaleNormal="100" zoomScaleSheetLayoutView="78" workbookViewId="0">
      <selection activeCell="N8" sqref="N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30.5703125" customWidth="1"/>
    <col min="5" max="5" width="1.28515625" customWidth="1"/>
    <col min="6" max="6" width="27" customWidth="1"/>
    <col min="7" max="7" width="1.28515625" customWidth="1"/>
    <col min="8" max="8" width="28" customWidth="1"/>
    <col min="9" max="9" width="1.28515625" customWidth="1"/>
    <col min="10" max="10" width="26.42578125" customWidth="1"/>
    <col min="11" max="11" width="0.28515625" customWidth="1"/>
    <col min="15" max="15" width="16.42578125" bestFit="1" customWidth="1"/>
    <col min="20" max="20" width="15.140625" bestFit="1" customWidth="1"/>
    <col min="21" max="21" width="20.42578125" bestFit="1" customWidth="1"/>
  </cols>
  <sheetData>
    <row r="1" spans="1:21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21" ht="21.75" customHeight="1" x14ac:dyDescent="0.2">
      <c r="A2" s="89" t="s">
        <v>32</v>
      </c>
      <c r="B2" s="89"/>
      <c r="C2" s="89"/>
      <c r="D2" s="89"/>
      <c r="E2" s="89"/>
      <c r="F2" s="89"/>
      <c r="G2" s="89"/>
      <c r="H2" s="89"/>
      <c r="I2" s="89"/>
      <c r="J2" s="89"/>
    </row>
    <row r="3" spans="1:21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21" ht="14.45" customHeight="1" x14ac:dyDescent="0.2"/>
    <row r="5" spans="1:21" ht="33.75" customHeight="1" x14ac:dyDescent="0.2">
      <c r="A5" s="1" t="s">
        <v>79</v>
      </c>
      <c r="B5" s="90" t="s">
        <v>50</v>
      </c>
      <c r="C5" s="90"/>
      <c r="D5" s="90"/>
      <c r="E5" s="90"/>
      <c r="F5" s="90"/>
      <c r="G5" s="90"/>
      <c r="H5" s="90"/>
      <c r="I5" s="90"/>
      <c r="J5" s="90"/>
    </row>
    <row r="6" spans="1:21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21" ht="18.75" customHeight="1" x14ac:dyDescent="0.2">
      <c r="D7" s="83" t="s">
        <v>44</v>
      </c>
      <c r="E7" s="83"/>
      <c r="F7" s="83"/>
      <c r="H7" s="83" t="s">
        <v>45</v>
      </c>
      <c r="I7" s="83"/>
      <c r="J7" s="83"/>
    </row>
    <row r="8" spans="1:21" ht="47.25" customHeight="1" x14ac:dyDescent="0.2">
      <c r="A8" s="83" t="s">
        <v>51</v>
      </c>
      <c r="B8" s="83"/>
      <c r="D8" s="10" t="s">
        <v>52</v>
      </c>
      <c r="E8" s="3"/>
      <c r="F8" s="10" t="s">
        <v>53</v>
      </c>
      <c r="H8" s="10" t="s">
        <v>52</v>
      </c>
      <c r="I8" s="3"/>
      <c r="J8" s="10" t="s">
        <v>53</v>
      </c>
    </row>
    <row r="9" spans="1:21" ht="21.75" customHeight="1" x14ac:dyDescent="0.2">
      <c r="A9" s="111" t="s">
        <v>80</v>
      </c>
      <c r="B9" s="111"/>
      <c r="D9" s="39">
        <v>24960235</v>
      </c>
      <c r="E9" s="20"/>
      <c r="F9" s="46">
        <f>D9/O19</f>
        <v>1.8860202327034528E-3</v>
      </c>
      <c r="G9" s="20"/>
      <c r="H9" s="77">
        <v>24960235</v>
      </c>
      <c r="I9" s="81"/>
      <c r="J9" s="46">
        <f>H9/T19</f>
        <v>1.8860202327034528E-3</v>
      </c>
    </row>
    <row r="10" spans="1:21" ht="21.75" customHeight="1" thickBot="1" x14ac:dyDescent="0.25">
      <c r="A10" s="87" t="s">
        <v>20</v>
      </c>
      <c r="B10" s="87"/>
      <c r="D10" s="40">
        <f>SUM(D9)</f>
        <v>24960235</v>
      </c>
      <c r="E10" s="20"/>
      <c r="F10" s="66">
        <f>SUM(F9)</f>
        <v>1.8860202327034528E-3</v>
      </c>
      <c r="G10" s="20"/>
      <c r="H10" s="78">
        <f>SUM(H9)</f>
        <v>24960235</v>
      </c>
      <c r="I10" s="81"/>
      <c r="J10" s="66">
        <f>SUM(J9)</f>
        <v>1.8860202327034528E-3</v>
      </c>
    </row>
    <row r="11" spans="1:21" ht="13.5" thickTop="1" x14ac:dyDescent="0.2"/>
    <row r="13" spans="1:21" x14ac:dyDescent="0.2">
      <c r="L13" s="117"/>
      <c r="M13" s="117"/>
      <c r="N13" s="117"/>
      <c r="O13" s="117"/>
      <c r="P13" s="117"/>
      <c r="Q13" s="117"/>
      <c r="R13" s="117"/>
      <c r="S13" s="117"/>
      <c r="T13" s="117"/>
      <c r="U13" s="117"/>
    </row>
    <row r="14" spans="1:21" x14ac:dyDescent="0.2">
      <c r="L14" s="117"/>
      <c r="M14" s="117"/>
      <c r="N14" s="117"/>
      <c r="O14" s="117"/>
      <c r="P14" s="117"/>
      <c r="Q14" s="117"/>
      <c r="R14" s="117"/>
      <c r="S14" s="117"/>
      <c r="T14" s="117"/>
      <c r="U14" s="117"/>
    </row>
    <row r="15" spans="1:21" x14ac:dyDescent="0.2">
      <c r="L15" s="117"/>
      <c r="M15" s="117"/>
      <c r="N15" s="117" t="s">
        <v>84</v>
      </c>
      <c r="O15" s="117"/>
      <c r="P15" s="117"/>
      <c r="Q15" s="117"/>
      <c r="R15" s="117"/>
      <c r="S15" s="117" t="s">
        <v>45</v>
      </c>
      <c r="T15" s="117"/>
      <c r="U15" s="117"/>
    </row>
    <row r="16" spans="1:21" x14ac:dyDescent="0.2">
      <c r="L16" s="117"/>
      <c r="M16" s="117"/>
      <c r="N16" s="117"/>
      <c r="O16" s="117"/>
      <c r="P16" s="117"/>
      <c r="Q16" s="117"/>
      <c r="R16" s="117"/>
      <c r="S16" s="117"/>
      <c r="T16" s="117"/>
      <c r="U16" s="117"/>
    </row>
    <row r="17" spans="12:21" x14ac:dyDescent="0.2">
      <c r="L17" s="117"/>
      <c r="M17" s="117" t="s">
        <v>75</v>
      </c>
      <c r="N17" s="117" t="s">
        <v>81</v>
      </c>
      <c r="O17" s="118">
        <f>سپرده!D10</f>
        <v>25833176937</v>
      </c>
      <c r="P17" s="117"/>
      <c r="Q17" s="117"/>
      <c r="R17" s="117" t="s">
        <v>75</v>
      </c>
      <c r="S17" s="117" t="s">
        <v>81</v>
      </c>
      <c r="T17" s="118">
        <f>سپرده!D10</f>
        <v>25833176937</v>
      </c>
      <c r="U17" s="117"/>
    </row>
    <row r="18" spans="12:21" x14ac:dyDescent="0.2">
      <c r="L18" s="117"/>
      <c r="M18" s="117"/>
      <c r="N18" s="117" t="s">
        <v>82</v>
      </c>
      <c r="O18" s="17">
        <f>سپرده!J10</f>
        <v>635505177</v>
      </c>
      <c r="P18" s="117"/>
      <c r="Q18" s="117"/>
      <c r="R18" s="117"/>
      <c r="S18" s="117" t="s">
        <v>82</v>
      </c>
      <c r="T18" s="17">
        <f>سپرده!J10</f>
        <v>635505177</v>
      </c>
      <c r="U18" s="117"/>
    </row>
    <row r="19" spans="12:21" x14ac:dyDescent="0.2">
      <c r="L19" s="117"/>
      <c r="M19" s="117"/>
      <c r="N19" s="117" t="s">
        <v>83</v>
      </c>
      <c r="O19" s="17">
        <f>(O17+O18)/2</f>
        <v>13234341057</v>
      </c>
      <c r="P19" s="117"/>
      <c r="Q19" s="117"/>
      <c r="R19" s="117"/>
      <c r="S19" s="117" t="s">
        <v>83</v>
      </c>
      <c r="T19" s="17">
        <f>(T17+T18)/2</f>
        <v>13234341057</v>
      </c>
      <c r="U19" s="117"/>
    </row>
    <row r="20" spans="12:21" x14ac:dyDescent="0.2">
      <c r="L20" s="117"/>
      <c r="M20" s="117"/>
      <c r="N20" s="117"/>
      <c r="O20" s="117"/>
      <c r="P20" s="117"/>
      <c r="Q20" s="117"/>
      <c r="R20" s="117"/>
      <c r="S20" s="117"/>
      <c r="T20" s="117"/>
      <c r="U20" s="117"/>
    </row>
  </sheetData>
  <mergeCells count="9">
    <mergeCell ref="A8:B8"/>
    <mergeCell ref="A9:B9"/>
    <mergeCell ref="A10:B10"/>
    <mergeCell ref="A1:J1"/>
    <mergeCell ref="A2:J2"/>
    <mergeCell ref="A3:J3"/>
    <mergeCell ref="B5:J5"/>
    <mergeCell ref="D7:F7"/>
    <mergeCell ref="H7:J7"/>
  </mergeCells>
  <pageMargins left="0.39" right="0.39" top="0.39" bottom="0.39" header="0" footer="0"/>
  <pageSetup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showGridLines="0" rightToLeft="1" view="pageBreakPreview" zoomScale="86" zoomScaleNormal="100" zoomScaleSheetLayoutView="86" workbookViewId="0">
      <selection activeCell="J29" sqref="J2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21.140625" customWidth="1"/>
    <col min="5" max="5" width="1.28515625" customWidth="1"/>
    <col min="6" max="6" width="19.42578125" customWidth="1"/>
    <col min="7" max="7" width="0.28515625" customWidth="1"/>
  </cols>
  <sheetData>
    <row r="1" spans="1:6" ht="31.5" customHeight="1" x14ac:dyDescent="0.2">
      <c r="A1" s="89" t="s">
        <v>0</v>
      </c>
      <c r="B1" s="89"/>
      <c r="C1" s="89"/>
      <c r="D1" s="89"/>
      <c r="E1" s="89"/>
      <c r="F1" s="89"/>
    </row>
    <row r="2" spans="1:6" ht="26.25" customHeight="1" x14ac:dyDescent="0.2">
      <c r="A2" s="89" t="s">
        <v>32</v>
      </c>
      <c r="B2" s="89"/>
      <c r="C2" s="89"/>
      <c r="D2" s="89"/>
      <c r="E2" s="89"/>
      <c r="F2" s="89"/>
    </row>
    <row r="3" spans="1:6" ht="25.5" customHeight="1" x14ac:dyDescent="0.2">
      <c r="A3" s="89" t="s">
        <v>2</v>
      </c>
      <c r="B3" s="89"/>
      <c r="C3" s="89"/>
      <c r="D3" s="89"/>
      <c r="E3" s="89"/>
      <c r="F3" s="89"/>
    </row>
    <row r="4" spans="1:6" ht="14.45" customHeight="1" x14ac:dyDescent="0.2"/>
    <row r="5" spans="1:6" ht="29.1" customHeight="1" x14ac:dyDescent="0.2">
      <c r="A5" s="1" t="s">
        <v>85</v>
      </c>
      <c r="B5" s="90" t="s">
        <v>41</v>
      </c>
      <c r="C5" s="90"/>
      <c r="D5" s="90"/>
      <c r="E5" s="90"/>
      <c r="F5" s="90"/>
    </row>
    <row r="6" spans="1:6" ht="14.45" customHeight="1" x14ac:dyDescent="0.2">
      <c r="D6" s="2" t="s">
        <v>44</v>
      </c>
      <c r="F6" s="2" t="s">
        <v>9</v>
      </c>
    </row>
    <row r="7" spans="1:6" ht="14.45" customHeight="1" x14ac:dyDescent="0.2">
      <c r="A7" s="83" t="s">
        <v>41</v>
      </c>
      <c r="B7" s="83"/>
      <c r="D7" s="4" t="s">
        <v>29</v>
      </c>
      <c r="F7" s="4" t="s">
        <v>29</v>
      </c>
    </row>
    <row r="8" spans="1:6" ht="29.25" customHeight="1" x14ac:dyDescent="0.2">
      <c r="A8" s="110" t="s">
        <v>54</v>
      </c>
      <c r="B8" s="110"/>
      <c r="D8" s="45">
        <v>1097124309</v>
      </c>
      <c r="F8" s="45">
        <v>1097124309</v>
      </c>
    </row>
    <row r="9" spans="1:6" ht="21.75" customHeight="1" x14ac:dyDescent="0.2">
      <c r="A9" s="87" t="s">
        <v>20</v>
      </c>
      <c r="B9" s="87"/>
      <c r="D9" s="40">
        <f>SUM(D8)</f>
        <v>1097124309</v>
      </c>
      <c r="F9" s="40">
        <f>SUM(F8)</f>
        <v>1097124309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showGridLines="0" rightToLeft="1" view="pageBreakPreview" zoomScale="86" zoomScaleNormal="100" zoomScaleSheetLayoutView="86" workbookViewId="0">
      <selection activeCell="C13" sqref="C13"/>
    </sheetView>
  </sheetViews>
  <sheetFormatPr defaultRowHeight="22.5" x14ac:dyDescent="0.55000000000000004"/>
  <cols>
    <col min="1" max="1" width="39" style="23" customWidth="1"/>
    <col min="2" max="2" width="1.28515625" style="23" customWidth="1"/>
    <col min="3" max="3" width="14.28515625" style="23" customWidth="1"/>
    <col min="4" max="4" width="1.28515625" style="23" customWidth="1"/>
    <col min="5" max="5" width="16.42578125" style="23" customWidth="1"/>
    <col min="6" max="6" width="1.28515625" style="23" customWidth="1"/>
    <col min="7" max="7" width="14.5703125" style="23" customWidth="1"/>
    <col min="8" max="8" width="2.5703125" style="23" customWidth="1"/>
    <col min="9" max="9" width="14.28515625" style="23" customWidth="1"/>
    <col min="10" max="10" width="1.28515625" style="23" customWidth="1"/>
    <col min="11" max="11" width="15.7109375" style="23" customWidth="1"/>
    <col min="12" max="12" width="1.28515625" style="23" customWidth="1"/>
    <col min="13" max="13" width="15.5703125" style="23" customWidth="1"/>
    <col min="14" max="14" width="0.28515625" style="23" customWidth="1"/>
    <col min="15" max="16384" width="9.140625" style="23"/>
  </cols>
  <sheetData>
    <row r="1" spans="1:13" ht="29.1" customHeight="1" x14ac:dyDescent="0.55000000000000004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21.75" customHeight="1" x14ac:dyDescent="0.55000000000000004">
      <c r="A2" s="112" t="s">
        <v>32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ht="21.75" customHeight="1" x14ac:dyDescent="0.55000000000000004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3" ht="14.45" customHeight="1" x14ac:dyDescent="0.55000000000000004"/>
    <row r="5" spans="1:13" ht="24.75" customHeight="1" x14ac:dyDescent="0.55000000000000004">
      <c r="A5" s="90" t="s">
        <v>58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3" ht="24" customHeight="1" x14ac:dyDescent="0.55000000000000004">
      <c r="A6" s="113" t="s">
        <v>34</v>
      </c>
      <c r="C6" s="113" t="s">
        <v>44</v>
      </c>
      <c r="D6" s="113"/>
      <c r="E6" s="113"/>
      <c r="F6" s="113"/>
      <c r="G6" s="113"/>
      <c r="I6" s="113" t="s">
        <v>45</v>
      </c>
      <c r="J6" s="113"/>
      <c r="K6" s="113"/>
      <c r="L6" s="113"/>
      <c r="M6" s="113"/>
    </row>
    <row r="7" spans="1:13" ht="29.1" customHeight="1" x14ac:dyDescent="0.55000000000000004">
      <c r="A7" s="113"/>
      <c r="C7" s="67" t="s">
        <v>56</v>
      </c>
      <c r="D7" s="68"/>
      <c r="E7" s="67" t="s">
        <v>55</v>
      </c>
      <c r="F7" s="68"/>
      <c r="G7" s="67" t="s">
        <v>57</v>
      </c>
      <c r="I7" s="67" t="s">
        <v>56</v>
      </c>
      <c r="J7" s="68"/>
      <c r="K7" s="67" t="s">
        <v>55</v>
      </c>
      <c r="L7" s="68"/>
      <c r="M7" s="67" t="s">
        <v>57</v>
      </c>
    </row>
    <row r="8" spans="1:13" ht="21.75" customHeight="1" x14ac:dyDescent="0.55000000000000004">
      <c r="A8" s="69" t="s">
        <v>86</v>
      </c>
      <c r="C8" s="70">
        <v>15335</v>
      </c>
      <c r="D8" s="22"/>
      <c r="E8" s="70">
        <v>0</v>
      </c>
      <c r="F8" s="22"/>
      <c r="G8" s="70">
        <f>C8-E8</f>
        <v>15335</v>
      </c>
      <c r="H8" s="22"/>
      <c r="I8" s="70">
        <v>15335</v>
      </c>
      <c r="J8" s="76"/>
      <c r="K8" s="70">
        <v>0</v>
      </c>
      <c r="L8" s="76"/>
      <c r="M8" s="70">
        <f>I8-K8</f>
        <v>15335</v>
      </c>
    </row>
    <row r="9" spans="1:13" ht="21.75" customHeight="1" x14ac:dyDescent="0.55000000000000004">
      <c r="A9" s="69" t="s">
        <v>87</v>
      </c>
      <c r="C9" s="71">
        <v>24942060</v>
      </c>
      <c r="D9" s="22"/>
      <c r="E9" s="71">
        <v>0</v>
      </c>
      <c r="F9" s="22"/>
      <c r="G9" s="71">
        <f>C9-E9</f>
        <v>24942060</v>
      </c>
      <c r="H9" s="22"/>
      <c r="I9" s="71">
        <v>24942060</v>
      </c>
      <c r="J9" s="76"/>
      <c r="K9" s="71">
        <v>0</v>
      </c>
      <c r="L9" s="76"/>
      <c r="M9" s="71">
        <f>I9-K9</f>
        <v>24942060</v>
      </c>
    </row>
    <row r="10" spans="1:13" ht="21.75" customHeight="1" x14ac:dyDescent="0.55000000000000004">
      <c r="A10" s="72" t="s">
        <v>88</v>
      </c>
      <c r="C10" s="73">
        <v>2840</v>
      </c>
      <c r="D10" s="22"/>
      <c r="E10" s="73">
        <v>0</v>
      </c>
      <c r="F10" s="22"/>
      <c r="G10" s="73">
        <f>C10-E10</f>
        <v>2840</v>
      </c>
      <c r="H10" s="22"/>
      <c r="I10" s="73">
        <v>2840</v>
      </c>
      <c r="J10" s="76"/>
      <c r="K10" s="73">
        <v>0</v>
      </c>
      <c r="L10" s="76"/>
      <c r="M10" s="73">
        <f>I10-K10</f>
        <v>2840</v>
      </c>
    </row>
    <row r="11" spans="1:13" ht="21.75" customHeight="1" x14ac:dyDescent="0.55000000000000004">
      <c r="A11" s="74" t="s">
        <v>20</v>
      </c>
      <c r="C11" s="75">
        <f>SUM(C8:C10)</f>
        <v>24960235</v>
      </c>
      <c r="D11" s="22"/>
      <c r="E11" s="75">
        <f>SUM(E8:E10)</f>
        <v>0</v>
      </c>
      <c r="F11" s="22"/>
      <c r="G11" s="75">
        <f>SUM(G8:G10)</f>
        <v>24960235</v>
      </c>
      <c r="H11" s="22"/>
      <c r="I11" s="75">
        <f>SUM(I8:I10)</f>
        <v>24960235</v>
      </c>
      <c r="J11" s="76"/>
      <c r="K11" s="75">
        <f>SUM(K8:K10)</f>
        <v>0</v>
      </c>
      <c r="L11" s="76"/>
      <c r="M11" s="75">
        <f>SUM(M8:M10)</f>
        <v>24960235</v>
      </c>
    </row>
    <row r="13" spans="1:13" x14ac:dyDescent="0.55000000000000004">
      <c r="C13" s="26"/>
    </row>
    <row r="14" spans="1:13" x14ac:dyDescent="0.55000000000000004">
      <c r="C14" s="26"/>
    </row>
    <row r="15" spans="1:13" x14ac:dyDescent="0.55000000000000004">
      <c r="C15" s="26"/>
    </row>
    <row r="16" spans="1:13" x14ac:dyDescent="0.55000000000000004">
      <c r="C16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2025-10-25T07:27:52Z</dcterms:created>
  <dcterms:modified xsi:type="dcterms:W3CDTF">2025-10-27T11:48:09Z</dcterms:modified>
</cp:coreProperties>
</file>