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atemeh aqaii\"/>
    </mc:Choice>
  </mc:AlternateContent>
  <xr:revisionPtr revIDLastSave="0" documentId="13_ncr:1_{DC017798-DD5A-48FB-B589-7F7E3D673192}" xr6:coauthVersionLast="47" xr6:coauthVersionMax="47" xr10:uidLastSave="{00000000-0000-0000-0000-000000000000}"/>
  <bookViews>
    <workbookView xWindow="-120" yWindow="-120" windowWidth="29040" windowHeight="15840" tabRatio="756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2">'اوراق مشتقه'!$A$1:$AZ$10</definedName>
    <definedName name="_xlnm.Print_Area" localSheetId="4">درآمد!$A$1:$K$11</definedName>
    <definedName name="_xlnm.Print_Area" localSheetId="6">'درآمد سپرده بانکی'!$A$1:$K$10</definedName>
    <definedName name="_xlnm.Print_Area" localSheetId="5">'درآمد سرمایه گذاری در سهام'!$A$1:$X$10</definedName>
    <definedName name="_xlnm.Print_Area" localSheetId="10">'درآمد ناشی از تغییر قیمت اوراق'!$A$1:$S$9</definedName>
    <definedName name="_xlnm.Print_Area" localSheetId="9">'درآمد ناشی از فروش'!$A$1:$S$9</definedName>
    <definedName name="_xlnm.Print_Area" localSheetId="7">'سایر درآمدها'!$A$1:$G$11</definedName>
    <definedName name="_xlnm.Print_Area" localSheetId="3">سپرده!$A$1:$M$10</definedName>
    <definedName name="_xlnm.Print_Area" localSheetId="1">سهام!$A$1:$AC$10</definedName>
    <definedName name="_xlnm.Print_Area" localSheetId="8">'سود سپرده بانکی'!$A$1:$N$11</definedName>
    <definedName name="_xlnm.Print_Area" localSheetId="0">'صورت وضعیت'!$A$1:$C$17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1" l="1"/>
  <c r="Q9" i="21" s="1"/>
  <c r="I8" i="21"/>
  <c r="Q8" i="19"/>
  <c r="I8" i="19"/>
  <c r="I9" i="19" s="1"/>
  <c r="A5" i="2"/>
  <c r="V9" i="13"/>
  <c r="V10" i="13" s="1"/>
  <c r="J8" i="13" s="1"/>
  <c r="J10" i="13" s="1"/>
  <c r="P9" i="13"/>
  <c r="U9" i="9"/>
  <c r="J9" i="9"/>
  <c r="D11" i="14"/>
  <c r="C9" i="21"/>
  <c r="E9" i="21"/>
  <c r="G9" i="21"/>
  <c r="I9" i="21"/>
  <c r="K9" i="21"/>
  <c r="M9" i="21"/>
  <c r="O9" i="21"/>
  <c r="C9" i="19"/>
  <c r="E9" i="19"/>
  <c r="G9" i="19"/>
  <c r="K9" i="19"/>
  <c r="M9" i="19"/>
  <c r="O9" i="19"/>
  <c r="Q9" i="19"/>
  <c r="M11" i="18"/>
  <c r="M10" i="18"/>
  <c r="M9" i="18"/>
  <c r="M8" i="18"/>
  <c r="I11" i="18"/>
  <c r="G11" i="18"/>
  <c r="G10" i="18"/>
  <c r="G9" i="18"/>
  <c r="G8" i="18"/>
  <c r="E11" i="18"/>
  <c r="C11" i="18"/>
  <c r="F11" i="14"/>
  <c r="J9" i="13"/>
  <c r="V16" i="13"/>
  <c r="P16" i="13" l="1"/>
  <c r="P10" i="13"/>
  <c r="F8" i="13" s="1"/>
  <c r="F10" i="13" s="1"/>
  <c r="P8" i="13"/>
  <c r="H10" i="13" l="1"/>
  <c r="D10" i="13"/>
  <c r="F9" i="8" s="1"/>
  <c r="J9" i="8" s="1"/>
  <c r="W9" i="9"/>
  <c r="W10" i="9" s="1"/>
  <c r="J10" i="9"/>
  <c r="H10" i="9"/>
  <c r="F10" i="9"/>
  <c r="Q10" i="9"/>
  <c r="F10" i="8"/>
  <c r="J10" i="8" s="1"/>
  <c r="F8" i="8"/>
  <c r="L10" i="7"/>
  <c r="L9" i="7"/>
  <c r="J10" i="7"/>
  <c r="H10" i="7"/>
  <c r="D10" i="7"/>
  <c r="J9" i="7"/>
  <c r="AB10" i="2"/>
  <c r="AB9" i="2"/>
  <c r="Z10" i="2"/>
  <c r="X10" i="2"/>
  <c r="T10" i="2"/>
  <c r="R10" i="2"/>
  <c r="P10" i="2"/>
  <c r="N10" i="2"/>
  <c r="L10" i="2"/>
  <c r="J10" i="2"/>
  <c r="H10" i="2"/>
  <c r="F10" i="2"/>
  <c r="F11" i="8" l="1"/>
  <c r="L9" i="9" s="1"/>
  <c r="L10" i="9" s="1"/>
  <c r="J8" i="8"/>
  <c r="J11" i="8" s="1"/>
  <c r="H9" i="8" l="1"/>
  <c r="H10" i="8"/>
  <c r="H8" i="8"/>
  <c r="H11" i="8" l="1"/>
</calcChain>
</file>

<file path=xl/sharedStrings.xml><?xml version="1.0" encoding="utf-8"?>
<sst xmlns="http://schemas.openxmlformats.org/spreadsheetml/2006/main" count="216" uniqueCount="96">
  <si>
    <t>صندوق سرمایه گذاری پشتوانه طلای لیان</t>
  </si>
  <si>
    <t>صورت وضعیت پرتفوی</t>
  </si>
  <si>
    <t>برای ماه منتهی به 1404/03/31</t>
  </si>
  <si>
    <t>-1</t>
  </si>
  <si>
    <t>سرمایه گذاری ها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</si>
  <si>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</si>
  <si>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</si>
  <si>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</si>
  <si>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</si>
  <si>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</si>
  <si>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</si>
  <si>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</si>
  <si>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</si>
  <si>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</si>
  <si>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</si>
  <si>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</si>
  <si>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</si>
  <si>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</si>
  <si>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</si>
  <si>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</si>
  <si>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نام سهام</t>
  </si>
  <si>
    <t>قیمت اعمال</t>
  </si>
  <si>
    <t>تاریخ اعمال</t>
  </si>
  <si>
    <t>نوع موقعیت</t>
  </si>
  <si>
    <t>تعداد اوراق</t>
  </si>
  <si>
    <t>اطلاعات آماری مرتبط با قراردادهای آتی توسط صندوق سرمایه گذاری: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</si>
  <si>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</si>
  <si>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</si>
  <si>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</si>
  <si>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</si>
  <si>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</si>
  <si>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</si>
  <si>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</si>
  <si>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</si>
  <si>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</si>
  <si>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</si>
  <si>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</si>
  <si>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</si>
  <si>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</si>
  <si>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</si>
  <si>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</si>
  <si>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</si>
  <si>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</si>
  <si>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</si>
  <si>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</si>
  <si>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</si>
  <si>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</si>
  <si>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</si>
  <si>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</si>
  <si>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</si>
  <si>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</si>
  <si>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</si>
  <si>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</si>
  <si>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</si>
  <si>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</si>
  <si>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</si>
  <si>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</si>
  <si>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</si>
  <si>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</si>
  <si>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</si>
  <si>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</si>
  <si>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</si>
  <si>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</si>
  <si>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</si>
  <si>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</si>
  <si>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</si>
  <si>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</si>
  <si>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قراردادآتی صندوق طلای لوتوس تحویل مهر ماه 1404</t>
  </si>
  <si>
    <t>قراردادآتی شمش طلای خام 995 تحویل مرداد ماه 1404</t>
  </si>
  <si>
    <t>قرداد آتی  صندوق لوتوس تحویل دی ماه 1404</t>
  </si>
  <si>
    <t xml:space="preserve">نماد </t>
  </si>
  <si>
    <t>ETCME04</t>
  </si>
  <si>
    <t>GB28MO04</t>
  </si>
  <si>
    <t>ETCDY04</t>
  </si>
  <si>
    <t xml:space="preserve">خرید </t>
  </si>
  <si>
    <t>مهر ماه 1404</t>
  </si>
  <si>
    <t>مرداد ماه 1404</t>
  </si>
  <si>
    <t>فروش</t>
  </si>
  <si>
    <t>دی ماه 1404</t>
  </si>
  <si>
    <t xml:space="preserve">سپرده بانکی </t>
  </si>
  <si>
    <t>_2_1</t>
  </si>
  <si>
    <t>سپرده بانکی</t>
  </si>
  <si>
    <t>گواهی سپرده بانکی</t>
  </si>
  <si>
    <t xml:space="preserve">طی ماه </t>
  </si>
  <si>
    <t>اول  دوره</t>
  </si>
  <si>
    <t>پایان دوره</t>
  </si>
  <si>
    <t>میانگین</t>
  </si>
  <si>
    <t xml:space="preserve"> گواهی سپرده بانکی</t>
  </si>
  <si>
    <t>طی سال</t>
  </si>
  <si>
    <t>_2_2</t>
  </si>
  <si>
    <t>_3_2</t>
  </si>
  <si>
    <t>ملل</t>
  </si>
  <si>
    <t>ملت</t>
  </si>
  <si>
    <t>خاورمیانه</t>
  </si>
  <si>
    <t>2-2</t>
  </si>
  <si>
    <t>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</si>
</sst>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6"/>
      <color rgb="FF000000"/>
      <name val="B Nazanin"/>
      <charset val="178"/>
    </font>
    <font>
      <sz val="10"/>
      <color theme="0" tint="-0.34998626667073579"/>
      <name val="Arial"/>
      <family val="2"/>
    </font>
    <font>
      <sz val="10"/>
      <color rgb="FF8E8E93"/>
      <name val="IRANSans"/>
    </font>
    <font>
      <b/>
      <sz val="15"/>
      <color theme="1"/>
      <name val="B Nazanin"/>
      <charset val="178"/>
    </font>
    <font>
      <sz val="10"/>
      <color theme="1"/>
      <name val="Arial"/>
      <family val="2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0"/>
      <color theme="1"/>
      <name val="IRANSans"/>
    </font>
    <font>
      <b/>
      <sz val="14"/>
      <color rgb="FF00B0F0"/>
      <name val="B Nazanin"/>
      <charset val="178"/>
    </font>
    <font>
      <b/>
      <sz val="2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1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3" fontId="5" fillId="0" borderId="3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vertical="center"/>
    </xf>
    <xf numFmtId="3" fontId="5" fillId="0" borderId="1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left"/>
    </xf>
    <xf numFmtId="10" fontId="5" fillId="0" borderId="2" xfId="1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/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0" fillId="0" borderId="0" xfId="0" applyNumberFormat="1" applyAlignment="1">
      <alignment horizontal="left"/>
    </xf>
    <xf numFmtId="3" fontId="9" fillId="0" borderId="0" xfId="0" applyNumberFormat="1" applyFont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10" fontId="5" fillId="0" borderId="1" xfId="1" applyNumberFormat="1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right" vertical="center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0" fontId="5" fillId="0" borderId="15" xfId="1" applyNumberFormat="1" applyFont="1" applyFill="1" applyBorder="1" applyAlignment="1">
      <alignment horizontal="right" vertical="top"/>
    </xf>
    <xf numFmtId="0" fontId="0" fillId="0" borderId="17" xfId="0" applyBorder="1" applyAlignment="1">
      <alignment horizontal="left"/>
    </xf>
    <xf numFmtId="3" fontId="5" fillId="0" borderId="6" xfId="0" applyNumberFormat="1" applyFont="1" applyFill="1" applyBorder="1" applyAlignment="1">
      <alignment horizontal="right" vertical="top"/>
    </xf>
    <xf numFmtId="10" fontId="5" fillId="0" borderId="18" xfId="1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0" fillId="0" borderId="10" xfId="0" applyBorder="1" applyAlignment="1">
      <alignment horizontal="left"/>
    </xf>
    <xf numFmtId="0" fontId="4" fillId="0" borderId="1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0" fontId="5" fillId="0" borderId="12" xfId="1" applyNumberFormat="1" applyFont="1" applyFill="1" applyBorder="1" applyAlignment="1">
      <alignment horizontal="right" vertical="top"/>
    </xf>
    <xf numFmtId="10" fontId="5" fillId="0" borderId="3" xfId="1" applyNumberFormat="1" applyFont="1" applyFill="1" applyBorder="1" applyAlignment="1">
      <alignment horizontal="right" vertical="top"/>
    </xf>
    <xf numFmtId="9" fontId="0" fillId="0" borderId="0" xfId="1" applyFont="1" applyBorder="1" applyAlignment="1">
      <alignment horizontal="left"/>
    </xf>
    <xf numFmtId="10" fontId="5" fillId="0" borderId="0" xfId="1" applyNumberFormat="1" applyFont="1" applyFill="1" applyBorder="1" applyAlignment="1">
      <alignment horizontal="right" vertical="top"/>
    </xf>
    <xf numFmtId="10" fontId="5" fillId="0" borderId="10" xfId="1" applyNumberFormat="1" applyFont="1" applyFill="1" applyBorder="1" applyAlignment="1">
      <alignment horizontal="right" vertical="top"/>
    </xf>
    <xf numFmtId="10" fontId="5" fillId="0" borderId="11" xfId="1" applyNumberFormat="1" applyFont="1" applyFill="1" applyBorder="1" applyAlignment="1">
      <alignment horizontal="right" vertical="top"/>
    </xf>
    <xf numFmtId="10" fontId="5" fillId="0" borderId="6" xfId="1" applyNumberFormat="1" applyFont="1" applyFill="1" applyBorder="1" applyAlignment="1">
      <alignment horizontal="right" vertical="top"/>
    </xf>
    <xf numFmtId="10" fontId="5" fillId="0" borderId="18" xfId="0" applyNumberFormat="1" applyFont="1" applyFill="1" applyBorder="1" applyAlignment="1">
      <alignment horizontal="right" vertical="top"/>
    </xf>
    <xf numFmtId="0" fontId="4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right" vertical="top"/>
    </xf>
    <xf numFmtId="0" fontId="11" fillId="0" borderId="9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2" fillId="0" borderId="15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3" fontId="14" fillId="0" borderId="0" xfId="0" applyNumberFormat="1" applyFont="1" applyAlignment="1">
      <alignment horizontal="left"/>
    </xf>
    <xf numFmtId="0" fontId="11" fillId="0" borderId="0" xfId="0" applyFont="1" applyBorder="1" applyAlignment="1"/>
    <xf numFmtId="0" fontId="11" fillId="0" borderId="17" xfId="0" applyFont="1" applyBorder="1" applyAlignment="1"/>
    <xf numFmtId="3" fontId="13" fillId="0" borderId="1" xfId="0" applyNumberFormat="1" applyFont="1" applyFill="1" applyBorder="1" applyAlignment="1"/>
    <xf numFmtId="3" fontId="13" fillId="0" borderId="0" xfId="0" applyNumberFormat="1" applyFont="1" applyFill="1" applyBorder="1" applyAlignment="1"/>
    <xf numFmtId="3" fontId="13" fillId="0" borderId="6" xfId="0" applyNumberFormat="1" applyFont="1" applyFill="1" applyBorder="1" applyAlignment="1"/>
    <xf numFmtId="10" fontId="13" fillId="0" borderId="1" xfId="1" applyNumberFormat="1" applyFont="1" applyFill="1" applyBorder="1" applyAlignment="1"/>
    <xf numFmtId="10" fontId="13" fillId="0" borderId="0" xfId="1" applyNumberFormat="1" applyFont="1" applyFill="1" applyBorder="1" applyAlignment="1"/>
    <xf numFmtId="10" fontId="13" fillId="0" borderId="6" xfId="1" applyNumberFormat="1" applyFont="1" applyFill="1" applyBorder="1" applyAlignment="1"/>
    <xf numFmtId="10" fontId="13" fillId="0" borderId="12" xfId="1" applyNumberFormat="1" applyFont="1" applyFill="1" applyBorder="1" applyAlignment="1"/>
    <xf numFmtId="10" fontId="13" fillId="0" borderId="10" xfId="1" applyNumberFormat="1" applyFont="1" applyFill="1" applyBorder="1" applyAlignment="1"/>
    <xf numFmtId="10" fontId="13" fillId="0" borderId="18" xfId="1" applyNumberFormat="1" applyFont="1" applyFill="1" applyBorder="1" applyAlignment="1"/>
    <xf numFmtId="0" fontId="15" fillId="0" borderId="9" xfId="0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top"/>
    </xf>
    <xf numFmtId="3" fontId="5" fillId="0" borderId="10" xfId="0" applyNumberFormat="1" applyFont="1" applyFill="1" applyBorder="1" applyAlignment="1">
      <alignment horizontal="right" vertical="top"/>
    </xf>
    <xf numFmtId="3" fontId="5" fillId="0" borderId="11" xfId="0" applyNumberFormat="1" applyFont="1" applyFill="1" applyBorder="1" applyAlignment="1">
      <alignment horizontal="right" vertical="top"/>
    </xf>
    <xf numFmtId="0" fontId="5" fillId="0" borderId="21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4" fillId="0" borderId="16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5" fillId="0" borderId="14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/>
    </xf>
    <xf numFmtId="0" fontId="0" fillId="0" borderId="2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5" xfId="0" applyBorder="1" applyAlignment="1">
      <alignment horizontal="left"/>
    </xf>
    <xf numFmtId="0" fontId="5" fillId="0" borderId="29" xfId="0" applyFont="1" applyFill="1" applyBorder="1" applyAlignment="1">
      <alignment horizontal="right" vertical="top"/>
    </xf>
    <xf numFmtId="0" fontId="4" fillId="0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left"/>
    </xf>
    <xf numFmtId="3" fontId="5" fillId="0" borderId="32" xfId="0" applyNumberFormat="1" applyFont="1" applyFill="1" applyBorder="1" applyAlignment="1">
      <alignment horizontal="right" vertical="top"/>
    </xf>
    <xf numFmtId="3" fontId="5" fillId="0" borderId="32" xfId="0" applyNumberFormat="1" applyFont="1" applyFill="1" applyBorder="1" applyAlignment="1">
      <alignment horizontal="center" vertical="top"/>
    </xf>
    <xf numFmtId="3" fontId="5" fillId="0" borderId="10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3" fontId="5" fillId="0" borderId="1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4" fillId="0" borderId="1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5" fillId="0" borderId="13" xfId="0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right" vertical="top"/>
    </xf>
    <xf numFmtId="0" fontId="4" fillId="0" borderId="1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3" fontId="5" fillId="0" borderId="18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28" xfId="0" applyNumberFormat="1" applyFont="1" applyFill="1" applyBorder="1" applyAlignment="1">
      <alignment horizontal="center" vertical="top"/>
    </xf>
    <xf numFmtId="3" fontId="5" fillId="0" borderId="32" xfId="0" applyNumberFormat="1" applyFont="1" applyFill="1" applyBorder="1" applyAlignment="1">
      <alignment horizontal="center" vertical="top"/>
    </xf>
    <xf numFmtId="3" fontId="5" fillId="0" borderId="33" xfId="0" applyNumberFormat="1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right" vertical="top"/>
    </xf>
    <xf numFmtId="49" fontId="5" fillId="0" borderId="0" xfId="0" applyNumberFormat="1" applyFont="1" applyFill="1" applyBorder="1" applyAlignment="1">
      <alignment horizontal="right" vertical="top"/>
    </xf>
    <xf numFmtId="49" fontId="5" fillId="0" borderId="3" xfId="0" applyNumberFormat="1" applyFont="1" applyFill="1" applyBorder="1" applyAlignment="1">
      <alignment horizontal="right" vertical="top"/>
    </xf>
    <xf numFmtId="9" fontId="5" fillId="0" borderId="6" xfId="1" applyNumberFormat="1" applyFont="1" applyFill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287741</xdr:colOff>
      <xdr:row>5</xdr:row>
      <xdr:rowOff>1277472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C2F040-DB3E-4A10-BB31-6AF42F4F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4878671" y="1"/>
          <a:ext cx="5139888" cy="3843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2"/>
  <sheetViews>
    <sheetView showGridLines="0" rightToLeft="1" tabSelected="1" view="pageBreakPreview" zoomScale="85" zoomScaleNormal="100" zoomScaleSheetLayoutView="85" workbookViewId="0">
      <selection activeCell="A11" sqref="A11"/>
    </sheetView>
  </sheetViews>
  <sheetFormatPr defaultRowHeight="12.75"/>
  <cols>
    <col min="1" max="1" width="72.7109375" customWidth="1"/>
    <col min="2" max="2" width="41" customWidth="1"/>
    <col min="3" max="3" width="29.42578125" hidden="1" customWidth="1"/>
  </cols>
  <sheetData>
    <row r="1" spans="1:3" ht="29.1" customHeight="1">
      <c r="A1" s="4"/>
      <c r="B1" s="4"/>
      <c r="C1" s="4"/>
    </row>
    <row r="2" spans="1:3" ht="21.75" customHeight="1">
      <c r="A2" s="4"/>
      <c r="B2" s="4"/>
      <c r="C2" s="4"/>
    </row>
    <row r="3" spans="1:3" ht="21.75" customHeight="1">
      <c r="A3" s="4"/>
      <c r="B3" s="4"/>
      <c r="C3" s="4"/>
    </row>
    <row r="4" spans="1:3" ht="7.35" customHeight="1"/>
    <row r="5" spans="1:3" ht="123.6" customHeight="1">
      <c r="B5" s="98"/>
    </row>
    <row r="6" spans="1:3" ht="123.6" customHeight="1">
      <c r="B6" s="98"/>
    </row>
    <row r="9" spans="1:3" ht="33.75">
      <c r="A9" s="97" t="s">
        <v>0</v>
      </c>
    </row>
    <row r="10" spans="1:3" ht="33.75">
      <c r="A10" s="97" t="s">
        <v>1</v>
      </c>
    </row>
    <row r="11" spans="1:3" ht="33.75">
      <c r="A11" s="97" t="s">
        <v>2</v>
      </c>
    </row>
    <row r="12" spans="1:3" ht="26.25">
      <c r="A12" s="7"/>
    </row>
  </sheetData>
  <mergeCells count="1"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5"/>
  <sheetViews>
    <sheetView showGridLines="0" rightToLeft="1" view="pageBreakPreview" zoomScale="91" zoomScaleNormal="100" zoomScaleSheetLayoutView="91" workbookViewId="0">
      <selection activeCell="O13" sqref="O13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9.5703125" customWidth="1"/>
    <col min="6" max="6" width="1.28515625" customWidth="1"/>
    <col min="7" max="7" width="16" customWidth="1"/>
    <col min="8" max="8" width="1.28515625" customWidth="1"/>
    <col min="9" max="9" width="29.7109375" customWidth="1"/>
    <col min="10" max="10" width="1.28515625" customWidth="1"/>
    <col min="11" max="11" width="10.42578125" customWidth="1"/>
    <col min="12" max="12" width="1.28515625" customWidth="1"/>
    <col min="13" max="13" width="18.7109375" customWidth="1"/>
    <col min="14" max="14" width="1.28515625" customWidth="1"/>
    <col min="15" max="15" width="17.42578125" bestFit="1" customWidth="1"/>
    <col min="16" max="16" width="1.28515625" customWidth="1"/>
    <col min="17" max="17" width="22.85546875" customWidth="1"/>
    <col min="18" max="18" width="1.28515625" customWidth="1"/>
    <col min="19" max="19" width="0.28515625" customWidth="1"/>
  </cols>
  <sheetData>
    <row r="1" spans="1:18" ht="29.1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84"/>
    </row>
    <row r="2" spans="1:18" ht="21.75" customHeight="1">
      <c r="A2" s="102" t="s">
        <v>31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4"/>
    </row>
    <row r="3" spans="1:18" ht="21.7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4"/>
    </row>
    <row r="4" spans="1:18" ht="14.45" customHeight="1">
      <c r="A4" s="2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7"/>
    </row>
    <row r="5" spans="1:18" ht="14.45" customHeight="1">
      <c r="A5" s="107" t="s">
        <v>61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</row>
    <row r="6" spans="1:18" ht="14.45" customHeight="1">
      <c r="A6" s="111" t="s">
        <v>34</v>
      </c>
      <c r="B6" s="10"/>
      <c r="C6" s="108" t="s">
        <v>44</v>
      </c>
      <c r="D6" s="108"/>
      <c r="E6" s="108"/>
      <c r="F6" s="108"/>
      <c r="G6" s="108"/>
      <c r="H6" s="108"/>
      <c r="I6" s="108"/>
      <c r="J6" s="10"/>
      <c r="K6" s="108" t="s">
        <v>45</v>
      </c>
      <c r="L6" s="108"/>
      <c r="M6" s="108"/>
      <c r="N6" s="108"/>
      <c r="O6" s="108"/>
      <c r="P6" s="108"/>
      <c r="Q6" s="108"/>
      <c r="R6" s="109"/>
    </row>
    <row r="7" spans="1:18" ht="29.1" customHeight="1">
      <c r="A7" s="111"/>
      <c r="B7" s="10"/>
      <c r="C7" s="53" t="s">
        <v>12</v>
      </c>
      <c r="D7" s="1"/>
      <c r="E7" s="53" t="s">
        <v>62</v>
      </c>
      <c r="F7" s="1"/>
      <c r="G7" s="53" t="s">
        <v>63</v>
      </c>
      <c r="H7" s="1"/>
      <c r="I7" s="53" t="s">
        <v>64</v>
      </c>
      <c r="J7" s="10"/>
      <c r="K7" s="53" t="s">
        <v>12</v>
      </c>
      <c r="L7" s="1"/>
      <c r="M7" s="53" t="s">
        <v>62</v>
      </c>
      <c r="N7" s="1"/>
      <c r="O7" s="53" t="s">
        <v>63</v>
      </c>
      <c r="P7" s="1"/>
      <c r="Q7" s="152" t="s">
        <v>64</v>
      </c>
      <c r="R7" s="153"/>
    </row>
    <row r="8" spans="1:18" ht="21.75" customHeight="1">
      <c r="A8" s="85" t="s">
        <v>50</v>
      </c>
      <c r="B8" s="10"/>
      <c r="C8" s="6">
        <v>2500</v>
      </c>
      <c r="D8" s="10"/>
      <c r="E8" s="6">
        <v>21346141014</v>
      </c>
      <c r="F8" s="10"/>
      <c r="G8" s="6">
        <v>19528899087</v>
      </c>
      <c r="H8" s="10"/>
      <c r="I8" s="86">
        <f>E8-G8</f>
        <v>1817241927</v>
      </c>
      <c r="J8" s="10"/>
      <c r="K8" s="6">
        <v>474601</v>
      </c>
      <c r="L8" s="10"/>
      <c r="M8" s="6">
        <v>4176537109025</v>
      </c>
      <c r="N8" s="10"/>
      <c r="O8" s="6">
        <v>3604302362756</v>
      </c>
      <c r="P8" s="10"/>
      <c r="Q8" s="115">
        <f>M8-O8</f>
        <v>572234746269</v>
      </c>
      <c r="R8" s="149"/>
    </row>
    <row r="9" spans="1:18" ht="21.75" customHeight="1">
      <c r="A9" s="83" t="s">
        <v>19</v>
      </c>
      <c r="B9" s="27"/>
      <c r="C9" s="28">
        <f>SUM(C8)</f>
        <v>2500</v>
      </c>
      <c r="D9" s="27"/>
      <c r="E9" s="28">
        <f>SUM(E8)</f>
        <v>21346141014</v>
      </c>
      <c r="F9" s="27"/>
      <c r="G9" s="28">
        <f>SUM(G8)</f>
        <v>19528899087</v>
      </c>
      <c r="H9" s="27"/>
      <c r="I9" s="87">
        <f>SUM(I8)</f>
        <v>1817241927</v>
      </c>
      <c r="J9" s="27"/>
      <c r="K9" s="28">
        <f>SUM(K8)</f>
        <v>474601</v>
      </c>
      <c r="L9" s="27"/>
      <c r="M9" s="28">
        <f>SUM(M8)</f>
        <v>4176537109025</v>
      </c>
      <c r="N9" s="27"/>
      <c r="O9" s="28">
        <f>SUM(O8)</f>
        <v>3604302362756</v>
      </c>
      <c r="P9" s="27"/>
      <c r="Q9" s="150">
        <f>SUM(Q8)</f>
        <v>572234746269</v>
      </c>
      <c r="R9" s="151"/>
    </row>
    <row r="15" spans="1:18">
      <c r="I15" s="16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2"/>
  <sheetViews>
    <sheetView showGridLines="0" rightToLeft="1" view="pageBreakPreview" zoomScaleNormal="100" zoomScaleSheetLayoutView="100" workbookViewId="0">
      <selection activeCell="O14" sqref="O14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20.5703125" customWidth="1"/>
    <col min="6" max="6" width="1.28515625" customWidth="1"/>
    <col min="7" max="7" width="18.5703125" bestFit="1" customWidth="1"/>
    <col min="8" max="8" width="1.28515625" customWidth="1"/>
    <col min="9" max="9" width="25.42578125" customWidth="1"/>
    <col min="10" max="10" width="1.28515625" customWidth="1"/>
    <col min="11" max="11" width="10.42578125" customWidth="1"/>
    <col min="12" max="12" width="1.28515625" customWidth="1"/>
    <col min="13" max="13" width="18.7109375" bestFit="1" customWidth="1"/>
    <col min="14" max="14" width="1.28515625" customWidth="1"/>
    <col min="15" max="15" width="18.85546875" bestFit="1" customWidth="1"/>
    <col min="16" max="16" width="1.28515625" customWidth="1"/>
    <col min="17" max="17" width="26.5703125" customWidth="1"/>
    <col min="18" max="18" width="1.28515625" customWidth="1"/>
    <col min="19" max="19" width="0.28515625" customWidth="1"/>
  </cols>
  <sheetData>
    <row r="1" spans="1:18" ht="29.1" customHeight="1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88"/>
    </row>
    <row r="2" spans="1:18" ht="21.75" customHeight="1">
      <c r="A2" s="160" t="s">
        <v>31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61"/>
    </row>
    <row r="3" spans="1:18" ht="21.75" customHeight="1">
      <c r="A3" s="160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61"/>
    </row>
    <row r="4" spans="1:18" ht="14.45" customHeight="1">
      <c r="A4" s="8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90"/>
    </row>
    <row r="5" spans="1:18" ht="14.45" customHeight="1">
      <c r="A5" s="162" t="s">
        <v>65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63"/>
    </row>
    <row r="6" spans="1:18" ht="14.45" customHeight="1">
      <c r="A6" s="164" t="s">
        <v>34</v>
      </c>
      <c r="B6" s="10"/>
      <c r="C6" s="108" t="s">
        <v>44</v>
      </c>
      <c r="D6" s="108"/>
      <c r="E6" s="108"/>
      <c r="F6" s="108"/>
      <c r="G6" s="108"/>
      <c r="H6" s="108"/>
      <c r="I6" s="108"/>
      <c r="J6" s="10"/>
      <c r="K6" s="108" t="s">
        <v>45</v>
      </c>
      <c r="L6" s="108"/>
      <c r="M6" s="108"/>
      <c r="N6" s="108"/>
      <c r="O6" s="108"/>
      <c r="P6" s="108"/>
      <c r="Q6" s="108"/>
      <c r="R6" s="165"/>
    </row>
    <row r="7" spans="1:18" ht="29.1" customHeight="1">
      <c r="A7" s="164"/>
      <c r="B7" s="10"/>
      <c r="C7" s="53" t="s">
        <v>12</v>
      </c>
      <c r="D7" s="1"/>
      <c r="E7" s="53" t="s">
        <v>14</v>
      </c>
      <c r="F7" s="1"/>
      <c r="G7" s="53" t="s">
        <v>63</v>
      </c>
      <c r="H7" s="1"/>
      <c r="I7" s="53" t="s">
        <v>66</v>
      </c>
      <c r="J7" s="10"/>
      <c r="K7" s="53" t="s">
        <v>12</v>
      </c>
      <c r="L7" s="1"/>
      <c r="M7" s="53" t="s">
        <v>14</v>
      </c>
      <c r="N7" s="1"/>
      <c r="O7" s="53" t="s">
        <v>63</v>
      </c>
      <c r="P7" s="1"/>
      <c r="Q7" s="152" t="s">
        <v>66</v>
      </c>
      <c r="R7" s="166"/>
    </row>
    <row r="8" spans="1:18" ht="21.75" customHeight="1">
      <c r="A8" s="91" t="s">
        <v>50</v>
      </c>
      <c r="B8" s="10"/>
      <c r="C8" s="6">
        <v>1897621</v>
      </c>
      <c r="D8" s="10"/>
      <c r="E8" s="6">
        <v>16905085716728</v>
      </c>
      <c r="F8" s="10"/>
      <c r="G8" s="6">
        <v>16469581287846</v>
      </c>
      <c r="H8" s="10"/>
      <c r="I8" s="86">
        <f>E8-G8</f>
        <v>435504428882</v>
      </c>
      <c r="J8" s="10"/>
      <c r="K8" s="6">
        <v>1897621</v>
      </c>
      <c r="L8" s="10"/>
      <c r="M8" s="6">
        <v>16905085716728</v>
      </c>
      <c r="N8" s="10"/>
      <c r="O8" s="6">
        <v>14848207264089</v>
      </c>
      <c r="P8" s="10"/>
      <c r="Q8" s="154">
        <f>M8-O8</f>
        <v>2056878452639</v>
      </c>
      <c r="R8" s="155"/>
    </row>
    <row r="9" spans="1:18" ht="21.75" customHeight="1" thickBot="1">
      <c r="A9" s="92" t="s">
        <v>19</v>
      </c>
      <c r="B9" s="93"/>
      <c r="C9" s="94">
        <f>SUM(C8)</f>
        <v>1897621</v>
      </c>
      <c r="D9" s="93"/>
      <c r="E9" s="94">
        <f>SUM(E8)</f>
        <v>16905085716728</v>
      </c>
      <c r="F9" s="93"/>
      <c r="G9" s="94">
        <f>SUM(G8)</f>
        <v>16469581287846</v>
      </c>
      <c r="H9" s="93"/>
      <c r="I9" s="95">
        <f>SUM(I8)</f>
        <v>435504428882</v>
      </c>
      <c r="J9" s="93"/>
      <c r="K9" s="94">
        <f>SUM(K8)</f>
        <v>1897621</v>
      </c>
      <c r="L9" s="93"/>
      <c r="M9" s="94">
        <f>SUM(M8)</f>
        <v>16905085716728</v>
      </c>
      <c r="N9" s="93"/>
      <c r="O9" s="94">
        <f>SUM(O8)</f>
        <v>14848207264089</v>
      </c>
      <c r="P9" s="93"/>
      <c r="Q9" s="156">
        <f>SUM(Q8)</f>
        <v>2056878452639</v>
      </c>
      <c r="R9" s="157"/>
    </row>
    <row r="12" spans="1:18">
      <c r="I12" s="16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3"/>
  <sheetViews>
    <sheetView showGridLines="0" rightToLeft="1" view="pageBreakPreview" zoomScale="96" zoomScaleNormal="100" zoomScaleSheetLayoutView="96" workbookViewId="0">
      <selection activeCell="A5" sqref="A5:B5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9" bestFit="1" customWidth="1"/>
    <col min="9" max="9" width="1.28515625" customWidth="1"/>
    <col min="10" max="10" width="18.7109375" bestFit="1" customWidth="1"/>
    <col min="11" max="11" width="1.28515625" customWidth="1"/>
    <col min="12" max="12" width="14.28515625" customWidth="1"/>
    <col min="13" max="13" width="1.28515625" customWidth="1"/>
    <col min="14" max="14" width="16" bestFit="1" customWidth="1"/>
    <col min="15" max="15" width="1.28515625" customWidth="1"/>
    <col min="16" max="16" width="14.28515625" customWidth="1"/>
    <col min="17" max="17" width="1.28515625" customWidth="1"/>
    <col min="18" max="18" width="14.855468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8.85546875" bestFit="1" customWidth="1"/>
    <col min="25" max="25" width="1.28515625" customWidth="1"/>
    <col min="26" max="26" width="18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1"/>
    </row>
    <row r="2" spans="1:28" ht="21.75" customHeight="1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4"/>
    </row>
    <row r="3" spans="1:28" ht="21.7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4"/>
    </row>
    <row r="4" spans="1:28" ht="14.45" customHeight="1">
      <c r="A4" s="20" t="s">
        <v>3</v>
      </c>
      <c r="B4" s="105" t="s">
        <v>4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6"/>
    </row>
    <row r="5" spans="1:28" ht="14.45" customHeight="1">
      <c r="A5" s="107">
        <f>-1-1</f>
        <v>-2</v>
      </c>
      <c r="B5" s="105"/>
      <c r="C5" s="105" t="s">
        <v>5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6"/>
    </row>
    <row r="6" spans="1:28" ht="14.45" customHeight="1">
      <c r="A6" s="21"/>
      <c r="B6" s="10"/>
      <c r="C6" s="10"/>
      <c r="D6" s="10"/>
      <c r="E6" s="10"/>
      <c r="F6" s="108" t="s">
        <v>6</v>
      </c>
      <c r="G6" s="108"/>
      <c r="H6" s="108"/>
      <c r="I6" s="108"/>
      <c r="J6" s="108"/>
      <c r="K6" s="10"/>
      <c r="L6" s="108" t="s">
        <v>7</v>
      </c>
      <c r="M6" s="108"/>
      <c r="N6" s="108"/>
      <c r="O6" s="108"/>
      <c r="P6" s="108"/>
      <c r="Q6" s="108"/>
      <c r="R6" s="108"/>
      <c r="S6" s="10"/>
      <c r="T6" s="108" t="s">
        <v>8</v>
      </c>
      <c r="U6" s="108"/>
      <c r="V6" s="108"/>
      <c r="W6" s="108"/>
      <c r="X6" s="108"/>
      <c r="Y6" s="108"/>
      <c r="Z6" s="108"/>
      <c r="AA6" s="108"/>
      <c r="AB6" s="109"/>
    </row>
    <row r="7" spans="1:28" ht="14.45" customHeight="1">
      <c r="A7" s="21"/>
      <c r="B7" s="10"/>
      <c r="C7" s="10"/>
      <c r="D7" s="10"/>
      <c r="E7" s="10"/>
      <c r="F7" s="1"/>
      <c r="G7" s="1"/>
      <c r="H7" s="1"/>
      <c r="I7" s="1"/>
      <c r="J7" s="1"/>
      <c r="K7" s="10"/>
      <c r="L7" s="110" t="s">
        <v>9</v>
      </c>
      <c r="M7" s="110"/>
      <c r="N7" s="110"/>
      <c r="O7" s="1"/>
      <c r="P7" s="110" t="s">
        <v>10</v>
      </c>
      <c r="Q7" s="110"/>
      <c r="R7" s="110"/>
      <c r="S7" s="10"/>
      <c r="T7" s="1"/>
      <c r="U7" s="1"/>
      <c r="V7" s="1"/>
      <c r="W7" s="1"/>
      <c r="X7" s="1"/>
      <c r="Y7" s="1"/>
      <c r="Z7" s="1"/>
      <c r="AA7" s="1"/>
      <c r="AB7" s="22"/>
    </row>
    <row r="8" spans="1:28" ht="14.45" customHeight="1">
      <c r="A8" s="111" t="s">
        <v>11</v>
      </c>
      <c r="B8" s="108"/>
      <c r="C8" s="108"/>
      <c r="D8" s="10"/>
      <c r="E8" s="108" t="s">
        <v>12</v>
      </c>
      <c r="F8" s="108"/>
      <c r="G8" s="10"/>
      <c r="H8" s="23" t="s">
        <v>13</v>
      </c>
      <c r="I8" s="10"/>
      <c r="J8" s="23" t="s">
        <v>14</v>
      </c>
      <c r="K8" s="10"/>
      <c r="L8" s="24" t="s">
        <v>12</v>
      </c>
      <c r="M8" s="1"/>
      <c r="N8" s="24" t="s">
        <v>13</v>
      </c>
      <c r="O8" s="10"/>
      <c r="P8" s="24" t="s">
        <v>12</v>
      </c>
      <c r="Q8" s="1"/>
      <c r="R8" s="24" t="s">
        <v>15</v>
      </c>
      <c r="S8" s="10"/>
      <c r="T8" s="23" t="s">
        <v>12</v>
      </c>
      <c r="U8" s="10"/>
      <c r="V8" s="23" t="s">
        <v>16</v>
      </c>
      <c r="W8" s="10"/>
      <c r="X8" s="23" t="s">
        <v>13</v>
      </c>
      <c r="Y8" s="10"/>
      <c r="Z8" s="23" t="s">
        <v>14</v>
      </c>
      <c r="AA8" s="10"/>
      <c r="AB8" s="25" t="s">
        <v>17</v>
      </c>
    </row>
    <row r="9" spans="1:28" ht="21.75" customHeight="1">
      <c r="A9" s="112" t="s">
        <v>18</v>
      </c>
      <c r="B9" s="113"/>
      <c r="C9" s="113"/>
      <c r="D9" s="2"/>
      <c r="E9" s="114">
        <v>1868889</v>
      </c>
      <c r="F9" s="115"/>
      <c r="G9" s="10"/>
      <c r="H9" s="6">
        <v>14598937873923</v>
      </c>
      <c r="I9" s="10"/>
      <c r="J9" s="6">
        <v>16220311897680</v>
      </c>
      <c r="K9" s="10"/>
      <c r="L9" s="6">
        <v>31232</v>
      </c>
      <c r="M9" s="10"/>
      <c r="N9" s="6">
        <v>268798289253</v>
      </c>
      <c r="O9" s="10"/>
      <c r="P9" s="6">
        <v>-2500</v>
      </c>
      <c r="Q9" s="10"/>
      <c r="R9" s="6">
        <v>21346141014</v>
      </c>
      <c r="S9" s="10"/>
      <c r="T9" s="6">
        <v>1897621</v>
      </c>
      <c r="U9" s="10"/>
      <c r="V9" s="6">
        <v>8930000</v>
      </c>
      <c r="W9" s="10"/>
      <c r="X9" s="6">
        <v>14848207264089</v>
      </c>
      <c r="Y9" s="10"/>
      <c r="Z9" s="6">
        <v>16905085716728</v>
      </c>
      <c r="AA9" s="10"/>
      <c r="AB9" s="26">
        <f>Z9/AB13</f>
        <v>0.98994355244318144</v>
      </c>
    </row>
    <row r="10" spans="1:28" ht="21.75" customHeight="1">
      <c r="A10" s="116" t="s">
        <v>19</v>
      </c>
      <c r="B10" s="117"/>
      <c r="C10" s="117"/>
      <c r="D10" s="117"/>
      <c r="E10" s="27"/>
      <c r="F10" s="28">
        <f>SUM(E9)</f>
        <v>1868889</v>
      </c>
      <c r="G10" s="27"/>
      <c r="H10" s="28">
        <f>SUM(H9)</f>
        <v>14598937873923</v>
      </c>
      <c r="I10" s="27"/>
      <c r="J10" s="28">
        <f>SUM(J9)</f>
        <v>16220311897680</v>
      </c>
      <c r="K10" s="27"/>
      <c r="L10" s="28">
        <f>SUM(L9)</f>
        <v>31232</v>
      </c>
      <c r="M10" s="27"/>
      <c r="N10" s="28">
        <f>SUM(N9)</f>
        <v>268798289253</v>
      </c>
      <c r="O10" s="27"/>
      <c r="P10" s="28">
        <f>SUM(P9)</f>
        <v>-2500</v>
      </c>
      <c r="Q10" s="27"/>
      <c r="R10" s="28">
        <f>SUM(R9)</f>
        <v>21346141014</v>
      </c>
      <c r="S10" s="27"/>
      <c r="T10" s="28">
        <f>SUM(T9)</f>
        <v>1897621</v>
      </c>
      <c r="U10" s="27"/>
      <c r="V10" s="28"/>
      <c r="W10" s="27"/>
      <c r="X10" s="28">
        <f>SUM(X9)</f>
        <v>14848207264089</v>
      </c>
      <c r="Y10" s="27"/>
      <c r="Z10" s="28">
        <f>SUM(Z9)</f>
        <v>16905085716728</v>
      </c>
      <c r="AA10" s="27"/>
      <c r="AB10" s="29">
        <f>SUM(AB9)</f>
        <v>0.98994355244318144</v>
      </c>
    </row>
    <row r="13" spans="1:28">
      <c r="AB13" s="8">
        <v>17076817839771</v>
      </c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10"/>
  <sheetViews>
    <sheetView showGridLines="0" rightToLeft="1" view="pageBreakPreview" zoomScaleNormal="100" zoomScaleSheetLayoutView="100" workbookViewId="0">
      <selection activeCell="W8" sqref="W8:AH10"/>
    </sheetView>
  </sheetViews>
  <sheetFormatPr defaultRowHeight="12.75"/>
  <cols>
    <col min="1" max="1" width="40.140625" customWidth="1"/>
    <col min="2" max="2" width="1.28515625" customWidth="1"/>
    <col min="3" max="3" width="15.42578125" customWidth="1"/>
    <col min="4" max="4" width="1.28515625" customWidth="1"/>
    <col min="5" max="5" width="13" customWidth="1"/>
    <col min="6" max="6" width="1.28515625" customWidth="1"/>
    <col min="7" max="7" width="13" customWidth="1"/>
    <col min="8" max="8" width="1.28515625" customWidth="1"/>
    <col min="9" max="9" width="6.42578125" customWidth="1"/>
    <col min="10" max="10" width="1.28515625" customWidth="1"/>
    <col min="11" max="11" width="5.140625" customWidth="1"/>
    <col min="12" max="12" width="1.28515625" customWidth="1"/>
    <col min="13" max="13" width="9.140625" customWidth="1"/>
    <col min="14" max="14" width="1.28515625" customWidth="1"/>
    <col min="15" max="15" width="2.5703125" customWidth="1"/>
    <col min="16" max="16" width="1.28515625" customWidth="1"/>
    <col min="17" max="17" width="9.140625" customWidth="1"/>
    <col min="18" max="18" width="1.28515625" customWidth="1"/>
    <col min="19" max="19" width="2.5703125" customWidth="1"/>
    <col min="20" max="22" width="1.28515625" customWidth="1"/>
    <col min="23" max="23" width="6.42578125" customWidth="1"/>
    <col min="24" max="24" width="1.28515625" customWidth="1"/>
    <col min="25" max="25" width="2.5703125" customWidth="1"/>
    <col min="26" max="28" width="1.28515625" customWidth="1"/>
    <col min="29" max="29" width="6.42578125" customWidth="1"/>
    <col min="30" max="30" width="1.28515625" customWidth="1"/>
    <col min="31" max="31" width="2.5703125" customWidth="1"/>
    <col min="32" max="34" width="1.28515625" customWidth="1"/>
    <col min="35" max="35" width="9.140625" customWidth="1"/>
    <col min="36" max="36" width="1.28515625" customWidth="1"/>
    <col min="37" max="37" width="2.5703125" customWidth="1"/>
    <col min="38" max="38" width="1.28515625" customWidth="1"/>
    <col min="39" max="39" width="0.28515625" customWidth="1"/>
    <col min="40" max="40" width="1.28515625" hidden="1" customWidth="1"/>
    <col min="41" max="41" width="2.5703125" hidden="1" customWidth="1"/>
    <col min="42" max="42" width="1.28515625" hidden="1" customWidth="1"/>
    <col min="43" max="43" width="9.140625" hidden="1" customWidth="1"/>
    <col min="44" max="44" width="1.28515625" hidden="1" customWidth="1"/>
    <col min="45" max="45" width="2.5703125" hidden="1" customWidth="1"/>
    <col min="46" max="46" width="1.28515625" hidden="1" customWidth="1"/>
    <col min="47" max="47" width="11.7109375" hidden="1" customWidth="1"/>
    <col min="48" max="49" width="1.28515625" hidden="1" customWidth="1"/>
    <col min="50" max="50" width="13" hidden="1" customWidth="1"/>
    <col min="51" max="51" width="7.7109375" hidden="1" customWidth="1"/>
    <col min="52" max="52" width="0.28515625" hidden="1" customWidth="1"/>
  </cols>
  <sheetData>
    <row r="1" spans="1:51" ht="29.1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1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21.75" customHeight="1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33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 s="10" customFormat="1" ht="21.7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33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</row>
    <row r="4" spans="1:51" s="10" customFormat="1" ht="21.75" customHeight="1">
      <c r="A4" s="3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35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ht="14.45" customHeight="1">
      <c r="A5" s="107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36"/>
      <c r="AM5" s="32"/>
      <c r="AN5" s="32"/>
      <c r="AO5" s="32"/>
      <c r="AP5" s="31"/>
      <c r="AQ5" s="32"/>
      <c r="AR5" s="32"/>
      <c r="AS5" s="32"/>
      <c r="AT5" s="31"/>
      <c r="AU5" s="32"/>
      <c r="AV5" s="32"/>
      <c r="AW5" s="31"/>
      <c r="AX5" s="32"/>
      <c r="AY5" s="31"/>
    </row>
    <row r="6" spans="1:51" ht="14.45" customHeight="1">
      <c r="A6" s="21"/>
      <c r="B6" s="10"/>
      <c r="C6" s="10"/>
      <c r="D6" s="10"/>
      <c r="E6" s="108" t="s">
        <v>6</v>
      </c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"/>
      <c r="Q6" s="108" t="s">
        <v>8</v>
      </c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25"/>
      <c r="AI6" s="108"/>
      <c r="AJ6" s="108"/>
      <c r="AK6" s="108"/>
      <c r="AL6" s="37"/>
    </row>
    <row r="7" spans="1:51" ht="14.45" customHeight="1">
      <c r="A7" s="38" t="s">
        <v>20</v>
      </c>
      <c r="B7" s="10"/>
      <c r="C7" s="24" t="s">
        <v>70</v>
      </c>
      <c r="D7" s="10"/>
      <c r="E7" s="24" t="s">
        <v>23</v>
      </c>
      <c r="F7" s="1"/>
      <c r="G7" s="24" t="s">
        <v>24</v>
      </c>
      <c r="H7" s="1"/>
      <c r="I7" s="110" t="s">
        <v>21</v>
      </c>
      <c r="J7" s="110"/>
      <c r="K7" s="110"/>
      <c r="L7" s="1"/>
      <c r="M7" s="110" t="s">
        <v>22</v>
      </c>
      <c r="N7" s="110"/>
      <c r="O7" s="110"/>
      <c r="P7" s="10"/>
      <c r="Q7" s="117" t="s">
        <v>23</v>
      </c>
      <c r="R7" s="117"/>
      <c r="S7" s="117"/>
      <c r="T7" s="117"/>
      <c r="U7" s="117"/>
      <c r="V7" s="1"/>
      <c r="W7" s="110" t="s">
        <v>24</v>
      </c>
      <c r="X7" s="110"/>
      <c r="Y7" s="110"/>
      <c r="Z7" s="110"/>
      <c r="AA7" s="110"/>
      <c r="AB7" s="1"/>
      <c r="AC7" s="110" t="s">
        <v>21</v>
      </c>
      <c r="AD7" s="110"/>
      <c r="AE7" s="110"/>
      <c r="AF7" s="110"/>
      <c r="AG7" s="110"/>
      <c r="AH7" s="10"/>
      <c r="AI7" s="110" t="s">
        <v>22</v>
      </c>
      <c r="AJ7" s="110"/>
      <c r="AK7" s="110"/>
      <c r="AL7" s="37"/>
      <c r="AM7" s="10"/>
    </row>
    <row r="8" spans="1:51" ht="21.75" customHeight="1">
      <c r="A8" s="39" t="s">
        <v>67</v>
      </c>
      <c r="B8" s="10"/>
      <c r="C8" s="14" t="s">
        <v>71</v>
      </c>
      <c r="D8" s="10"/>
      <c r="E8" s="14" t="s">
        <v>74</v>
      </c>
      <c r="F8" s="14"/>
      <c r="G8" s="14">
        <v>273</v>
      </c>
      <c r="H8" s="14"/>
      <c r="I8" s="119">
        <v>582292</v>
      </c>
      <c r="J8" s="119"/>
      <c r="K8" s="119"/>
      <c r="L8" s="14"/>
      <c r="M8" s="118" t="s">
        <v>75</v>
      </c>
      <c r="N8" s="118"/>
      <c r="O8" s="118"/>
      <c r="P8" s="14"/>
      <c r="Q8" s="120" t="s">
        <v>74</v>
      </c>
      <c r="R8" s="120"/>
      <c r="S8" s="120"/>
      <c r="T8" s="120"/>
      <c r="U8" s="120"/>
      <c r="V8" s="14"/>
      <c r="W8" s="121">
        <v>250</v>
      </c>
      <c r="X8" s="121"/>
      <c r="Y8" s="121"/>
      <c r="Z8" s="121"/>
      <c r="AA8" s="121"/>
      <c r="AB8" s="121"/>
      <c r="AC8" s="121">
        <v>595691</v>
      </c>
      <c r="AD8" s="121"/>
      <c r="AE8" s="121"/>
      <c r="AF8" s="121"/>
      <c r="AG8" s="121"/>
      <c r="AH8" s="121"/>
      <c r="AI8" s="118" t="s">
        <v>75</v>
      </c>
      <c r="AJ8" s="118"/>
      <c r="AK8" s="118"/>
      <c r="AL8" s="40"/>
      <c r="AM8" s="12"/>
    </row>
    <row r="9" spans="1:51" ht="18.75">
      <c r="A9" s="39" t="s">
        <v>68</v>
      </c>
      <c r="B9" s="10"/>
      <c r="C9" s="14" t="s">
        <v>72</v>
      </c>
      <c r="D9" s="10"/>
      <c r="E9" s="14" t="s">
        <v>74</v>
      </c>
      <c r="F9" s="14"/>
      <c r="G9" s="14">
        <v>50</v>
      </c>
      <c r="H9" s="14"/>
      <c r="I9" s="121">
        <v>96896508</v>
      </c>
      <c r="J9" s="121"/>
      <c r="K9" s="121"/>
      <c r="L9" s="14"/>
      <c r="M9" s="122" t="s">
        <v>76</v>
      </c>
      <c r="N9" s="122"/>
      <c r="O9" s="122"/>
      <c r="P9" s="122"/>
      <c r="Q9" s="128" t="s">
        <v>74</v>
      </c>
      <c r="R9" s="128"/>
      <c r="S9" s="128"/>
      <c r="T9" s="128"/>
      <c r="U9" s="15"/>
      <c r="V9" s="14"/>
      <c r="W9" s="121">
        <v>50</v>
      </c>
      <c r="X9" s="121"/>
      <c r="Y9" s="121"/>
      <c r="Z9" s="121"/>
      <c r="AA9" s="121"/>
      <c r="AB9" s="13"/>
      <c r="AC9" s="121">
        <v>99915952</v>
      </c>
      <c r="AD9" s="121"/>
      <c r="AE9" s="121"/>
      <c r="AF9" s="121"/>
      <c r="AG9" s="121"/>
      <c r="AH9" s="121"/>
      <c r="AI9" s="122" t="s">
        <v>76</v>
      </c>
      <c r="AJ9" s="122"/>
      <c r="AK9" s="122"/>
      <c r="AL9" s="123"/>
    </row>
    <row r="10" spans="1:51" ht="18.75">
      <c r="A10" s="41" t="s">
        <v>69</v>
      </c>
      <c r="B10" s="27"/>
      <c r="C10" s="42" t="s">
        <v>73</v>
      </c>
      <c r="D10" s="27"/>
      <c r="E10" s="42" t="s">
        <v>77</v>
      </c>
      <c r="F10" s="42"/>
      <c r="G10" s="42">
        <v>31</v>
      </c>
      <c r="H10" s="42"/>
      <c r="I10" s="126">
        <v>659171</v>
      </c>
      <c r="J10" s="126"/>
      <c r="K10" s="126"/>
      <c r="L10" s="42"/>
      <c r="M10" s="124" t="s">
        <v>78</v>
      </c>
      <c r="N10" s="124"/>
      <c r="O10" s="124"/>
      <c r="P10" s="42"/>
      <c r="Q10" s="127" t="s">
        <v>74</v>
      </c>
      <c r="R10" s="127"/>
      <c r="S10" s="127"/>
      <c r="T10" s="127"/>
      <c r="U10" s="127"/>
      <c r="V10" s="42"/>
      <c r="W10" s="126">
        <v>10</v>
      </c>
      <c r="X10" s="126"/>
      <c r="Y10" s="126"/>
      <c r="Z10" s="126"/>
      <c r="AA10" s="126"/>
      <c r="AB10" s="126">
        <v>685626</v>
      </c>
      <c r="AC10" s="126"/>
      <c r="AD10" s="126"/>
      <c r="AE10" s="126"/>
      <c r="AF10" s="126"/>
      <c r="AG10" s="126"/>
      <c r="AH10" s="126"/>
      <c r="AI10" s="124" t="s">
        <v>78</v>
      </c>
      <c r="AJ10" s="124"/>
      <c r="AK10" s="124"/>
      <c r="AL10" s="43"/>
    </row>
  </sheetData>
  <mergeCells count="30">
    <mergeCell ref="I9:K9"/>
    <mergeCell ref="AI9:AL9"/>
    <mergeCell ref="AC8:AH8"/>
    <mergeCell ref="AC9:AH9"/>
    <mergeCell ref="AI10:AK10"/>
    <mergeCell ref="I10:K10"/>
    <mergeCell ref="M10:O10"/>
    <mergeCell ref="Q10:U10"/>
    <mergeCell ref="M9:P9"/>
    <mergeCell ref="W9:AA9"/>
    <mergeCell ref="W8:AB8"/>
    <mergeCell ref="Q9:T9"/>
    <mergeCell ref="AB10:AH10"/>
    <mergeCell ref="W10:AA10"/>
    <mergeCell ref="A5:AK5"/>
    <mergeCell ref="A3:AK3"/>
    <mergeCell ref="A2:AK2"/>
    <mergeCell ref="A1:AL1"/>
    <mergeCell ref="AI8:AK8"/>
    <mergeCell ref="I8:K8"/>
    <mergeCell ref="M8:O8"/>
    <mergeCell ref="Q8:U8"/>
    <mergeCell ref="E6:O6"/>
    <mergeCell ref="Q6:AK6"/>
    <mergeCell ref="I7:K7"/>
    <mergeCell ref="M7:O7"/>
    <mergeCell ref="Q7:U7"/>
    <mergeCell ref="W7:AA7"/>
    <mergeCell ref="AC7:AG7"/>
    <mergeCell ref="AI7:AK7"/>
  </mergeCells>
  <pageMargins left="0.39" right="0.39" top="0.39" bottom="0.39" header="0" footer="0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showGridLines="0" rightToLeft="1" view="pageBreakPreview" zoomScale="115" zoomScaleNormal="100" zoomScaleSheetLayoutView="115" workbookViewId="0">
      <selection activeCell="D10" sqref="D10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6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1"/>
    </row>
    <row r="2" spans="1:12" ht="21.75" customHeight="1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ht="21.7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 ht="14.45" customHeight="1">
      <c r="A4" s="21"/>
      <c r="B4" s="10"/>
      <c r="C4" s="10"/>
      <c r="D4" s="10"/>
      <c r="E4" s="10"/>
      <c r="F4" s="10"/>
      <c r="G4" s="10"/>
      <c r="H4" s="10"/>
      <c r="I4" s="10"/>
      <c r="J4" s="10"/>
      <c r="K4" s="10"/>
      <c r="L4" s="37"/>
    </row>
    <row r="5" spans="1:12" ht="14.45" customHeight="1">
      <c r="A5" s="20" t="s">
        <v>80</v>
      </c>
      <c r="B5" s="105" t="s">
        <v>26</v>
      </c>
      <c r="C5" s="105"/>
      <c r="D5" s="105"/>
      <c r="E5" s="105"/>
      <c r="F5" s="105"/>
      <c r="G5" s="105"/>
      <c r="H5" s="105"/>
      <c r="I5" s="105"/>
      <c r="J5" s="105"/>
      <c r="K5" s="105"/>
      <c r="L5" s="106"/>
    </row>
    <row r="6" spans="1:12" ht="14.45" customHeight="1">
      <c r="A6" s="21"/>
      <c r="B6" s="10"/>
      <c r="C6" s="10"/>
      <c r="D6" s="23" t="s">
        <v>6</v>
      </c>
      <c r="E6" s="10"/>
      <c r="F6" s="108" t="s">
        <v>7</v>
      </c>
      <c r="G6" s="108"/>
      <c r="H6" s="108"/>
      <c r="I6" s="10"/>
      <c r="J6" s="23" t="s">
        <v>8</v>
      </c>
      <c r="K6" s="10"/>
      <c r="L6" s="37"/>
    </row>
    <row r="7" spans="1:12" ht="14.45" customHeight="1">
      <c r="A7" s="21"/>
      <c r="B7" s="10"/>
      <c r="C7" s="10"/>
      <c r="D7" s="1"/>
      <c r="E7" s="10"/>
      <c r="F7" s="1"/>
      <c r="G7" s="1"/>
      <c r="H7" s="1"/>
      <c r="I7" s="10"/>
      <c r="J7" s="1"/>
      <c r="K7" s="10"/>
      <c r="L7" s="37"/>
    </row>
    <row r="8" spans="1:12" ht="14.45" customHeight="1">
      <c r="A8" s="111" t="s">
        <v>27</v>
      </c>
      <c r="B8" s="108"/>
      <c r="C8" s="10"/>
      <c r="D8" s="23" t="s">
        <v>28</v>
      </c>
      <c r="E8" s="10"/>
      <c r="F8" s="23" t="s">
        <v>29</v>
      </c>
      <c r="G8" s="10"/>
      <c r="H8" s="23" t="s">
        <v>30</v>
      </c>
      <c r="I8" s="10"/>
      <c r="J8" s="23" t="s">
        <v>28</v>
      </c>
      <c r="K8" s="10"/>
      <c r="L8" s="25" t="s">
        <v>17</v>
      </c>
    </row>
    <row r="9" spans="1:12" ht="21.75" customHeight="1">
      <c r="A9" s="129" t="s">
        <v>79</v>
      </c>
      <c r="B9" s="130"/>
      <c r="C9" s="10"/>
      <c r="D9" s="5">
        <v>37392557560</v>
      </c>
      <c r="E9" s="10"/>
      <c r="F9" s="5">
        <v>476758866667</v>
      </c>
      <c r="G9" s="10"/>
      <c r="H9" s="5">
        <v>347440491313</v>
      </c>
      <c r="I9" s="10"/>
      <c r="J9" s="5">
        <f>D9+F9-H9</f>
        <v>166710932914</v>
      </c>
      <c r="K9" s="10"/>
      <c r="L9" s="44">
        <f>J9/سهام!AB13</f>
        <v>9.7624120886116803E-3</v>
      </c>
    </row>
    <row r="10" spans="1:12" ht="21.75" customHeight="1">
      <c r="A10" s="116" t="s">
        <v>19</v>
      </c>
      <c r="B10" s="117"/>
      <c r="C10" s="27"/>
      <c r="D10" s="28">
        <f>SUM(D9)</f>
        <v>37392557560</v>
      </c>
      <c r="E10" s="27"/>
      <c r="F10" s="28">
        <v>476758866667</v>
      </c>
      <c r="G10" s="27"/>
      <c r="H10" s="28">
        <f>SUM(H9)</f>
        <v>347440491313</v>
      </c>
      <c r="I10" s="27"/>
      <c r="J10" s="28">
        <f>SUM(J9)</f>
        <v>166710932914</v>
      </c>
      <c r="K10" s="27"/>
      <c r="L10" s="29">
        <f>SUM(L9)</f>
        <v>9.7624120886116803E-3</v>
      </c>
    </row>
    <row r="13" spans="1:12">
      <c r="D13" s="10"/>
    </row>
    <row r="14" spans="1:12" ht="18.75">
      <c r="D14" s="18"/>
      <c r="F14" s="16"/>
      <c r="H14" s="16"/>
      <c r="J14" s="16"/>
    </row>
    <row r="15" spans="1:12">
      <c r="D15" s="10"/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showGridLines="0" rightToLeft="1" view="pageBreakPreview" zoomScaleNormal="100" zoomScaleSheetLayoutView="100" workbookViewId="0">
      <selection activeCell="F11" sqref="F1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1"/>
    </row>
    <row r="2" spans="1:10" ht="21.75" customHeight="1">
      <c r="A2" s="102" t="s">
        <v>31</v>
      </c>
      <c r="B2" s="103"/>
      <c r="C2" s="103"/>
      <c r="D2" s="103"/>
      <c r="E2" s="103"/>
      <c r="F2" s="103"/>
      <c r="G2" s="103"/>
      <c r="H2" s="103"/>
      <c r="I2" s="103"/>
      <c r="J2" s="104"/>
    </row>
    <row r="3" spans="1:10" ht="21.7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4"/>
    </row>
    <row r="4" spans="1:10" ht="14.45" customHeight="1">
      <c r="A4" s="21"/>
      <c r="B4" s="10"/>
      <c r="C4" s="10"/>
      <c r="D4" s="10"/>
      <c r="E4" s="10"/>
      <c r="F4" s="10"/>
      <c r="G4" s="10"/>
      <c r="H4" s="10"/>
      <c r="I4" s="10"/>
      <c r="J4" s="37"/>
    </row>
    <row r="5" spans="1:10" ht="29.1" customHeight="1">
      <c r="A5" s="20" t="s">
        <v>32</v>
      </c>
      <c r="B5" s="105" t="s">
        <v>33</v>
      </c>
      <c r="C5" s="105"/>
      <c r="D5" s="105"/>
      <c r="E5" s="105"/>
      <c r="F5" s="105"/>
      <c r="G5" s="105"/>
      <c r="H5" s="105"/>
      <c r="I5" s="105"/>
      <c r="J5" s="106"/>
    </row>
    <row r="6" spans="1:10" ht="14.45" customHeight="1">
      <c r="A6" s="21"/>
      <c r="B6" s="10"/>
      <c r="C6" s="10"/>
      <c r="D6" s="10"/>
      <c r="E6" s="10"/>
      <c r="F6" s="10"/>
      <c r="G6" s="10"/>
      <c r="H6" s="10"/>
      <c r="I6" s="10"/>
      <c r="J6" s="37"/>
    </row>
    <row r="7" spans="1:10" ht="14.45" customHeight="1">
      <c r="A7" s="111" t="s">
        <v>34</v>
      </c>
      <c r="B7" s="108"/>
      <c r="C7" s="10"/>
      <c r="D7" s="23" t="s">
        <v>35</v>
      </c>
      <c r="E7" s="10"/>
      <c r="F7" s="23" t="s">
        <v>28</v>
      </c>
      <c r="G7" s="10"/>
      <c r="H7" s="23" t="s">
        <v>36</v>
      </c>
      <c r="I7" s="10"/>
      <c r="J7" s="25" t="s">
        <v>37</v>
      </c>
    </row>
    <row r="8" spans="1:10" ht="21.75" customHeight="1">
      <c r="A8" s="129" t="s">
        <v>38</v>
      </c>
      <c r="B8" s="130"/>
      <c r="C8" s="10"/>
      <c r="D8" s="167" t="s">
        <v>39</v>
      </c>
      <c r="E8" s="10"/>
      <c r="F8" s="5">
        <f>'درآمد سرمایه گذاری در سهام'!J10</f>
        <v>437321670809</v>
      </c>
      <c r="G8" s="10"/>
      <c r="H8" s="19">
        <f>F8/F11</f>
        <v>0.99958213185194966</v>
      </c>
      <c r="I8" s="46"/>
      <c r="J8" s="44">
        <f>F8/سهام!AB13</f>
        <v>2.5609084485898836E-2</v>
      </c>
    </row>
    <row r="9" spans="1:10" ht="21.75" customHeight="1">
      <c r="A9" s="131" t="s">
        <v>40</v>
      </c>
      <c r="B9" s="132"/>
      <c r="C9" s="10"/>
      <c r="D9" s="168" t="s">
        <v>94</v>
      </c>
      <c r="E9" s="10"/>
      <c r="F9" s="18">
        <f>'درآمد سپرده بانکی'!D10</f>
        <v>108520703</v>
      </c>
      <c r="G9" s="10"/>
      <c r="H9" s="47">
        <f>F9/F11</f>
        <v>2.4804477549476123E-4</v>
      </c>
      <c r="I9" s="46"/>
      <c r="J9" s="48">
        <f>F9/سهام!AB13</f>
        <v>6.3548551034643623E-6</v>
      </c>
    </row>
    <row r="10" spans="1:10" ht="21.75" customHeight="1">
      <c r="A10" s="133" t="s">
        <v>41</v>
      </c>
      <c r="B10" s="134"/>
      <c r="C10" s="10"/>
      <c r="D10" s="169" t="s">
        <v>95</v>
      </c>
      <c r="E10" s="10"/>
      <c r="F10" s="3">
        <f>'سایر درآمدها'!D11</f>
        <v>74298488</v>
      </c>
      <c r="G10" s="10"/>
      <c r="H10" s="45">
        <f>F10/F11</f>
        <v>1.6982337255555936E-4</v>
      </c>
      <c r="I10" s="46"/>
      <c r="J10" s="49">
        <f>F10/سهام!AB13</f>
        <v>4.3508391725630975E-6</v>
      </c>
    </row>
    <row r="11" spans="1:10" ht="21.75" customHeight="1">
      <c r="A11" s="116" t="s">
        <v>19</v>
      </c>
      <c r="B11" s="117"/>
      <c r="C11" s="27"/>
      <c r="D11" s="28"/>
      <c r="E11" s="27"/>
      <c r="F11" s="28">
        <f>SUM(F8:F10)</f>
        <v>437504490000</v>
      </c>
      <c r="G11" s="27"/>
      <c r="H11" s="170">
        <f>SUM(H8:H10)</f>
        <v>1</v>
      </c>
      <c r="I11" s="27"/>
      <c r="J11" s="51">
        <f>SUM(J8:J10)</f>
        <v>2.5619790180174861E-2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3"/>
  <sheetViews>
    <sheetView showGridLines="0" rightToLeft="1" view="pageBreakPreview" zoomScale="115" zoomScaleNormal="100" zoomScaleSheetLayoutView="115" workbookViewId="0">
      <selection activeCell="U10" sqref="U10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6.140625" bestFit="1" customWidth="1"/>
    <col min="7" max="7" width="1.28515625" customWidth="1"/>
    <col min="8" max="8" width="13.85546875" bestFit="1" customWidth="1"/>
    <col min="9" max="9" width="1.28515625" customWidth="1"/>
    <col min="10" max="10" width="16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7.5703125" bestFit="1" customWidth="1"/>
    <col min="18" max="18" width="1.28515625" customWidth="1"/>
    <col min="19" max="19" width="15.85546875" bestFit="1" customWidth="1"/>
    <col min="20" max="20" width="1.28515625" customWidth="1"/>
    <col min="21" max="21" width="17.7109375" bestFit="1" customWidth="1"/>
    <col min="22" max="22" width="1.28515625" customWidth="1"/>
    <col min="23" max="23" width="18.42578125" customWidth="1"/>
    <col min="24" max="24" width="0.28515625" customWidth="1"/>
  </cols>
  <sheetData>
    <row r="1" spans="1:23" ht="29.1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1"/>
    </row>
    <row r="2" spans="1:23" ht="21.75" customHeight="1">
      <c r="A2" s="102" t="s">
        <v>31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4"/>
    </row>
    <row r="3" spans="1:23" ht="21.7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4"/>
    </row>
    <row r="4" spans="1:23" ht="14.45" customHeight="1">
      <c r="A4" s="2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37"/>
    </row>
    <row r="5" spans="1:23" ht="14.45" customHeight="1">
      <c r="A5" s="20" t="s">
        <v>42</v>
      </c>
      <c r="B5" s="105" t="s">
        <v>43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</row>
    <row r="6" spans="1:23" ht="14.45" customHeight="1">
      <c r="A6" s="21"/>
      <c r="B6" s="10"/>
      <c r="C6" s="10"/>
      <c r="D6" s="108" t="s">
        <v>44</v>
      </c>
      <c r="E6" s="108"/>
      <c r="F6" s="108"/>
      <c r="G6" s="108"/>
      <c r="H6" s="108"/>
      <c r="I6" s="108"/>
      <c r="J6" s="108"/>
      <c r="K6" s="108"/>
      <c r="L6" s="108"/>
      <c r="M6" s="10"/>
      <c r="N6" s="108" t="s">
        <v>45</v>
      </c>
      <c r="O6" s="108"/>
      <c r="P6" s="108"/>
      <c r="Q6" s="108"/>
      <c r="R6" s="108"/>
      <c r="S6" s="108"/>
      <c r="T6" s="108"/>
      <c r="U6" s="108"/>
      <c r="V6" s="108"/>
      <c r="W6" s="109"/>
    </row>
    <row r="7" spans="1:23" ht="14.45" customHeight="1">
      <c r="A7" s="21"/>
      <c r="B7" s="10"/>
      <c r="C7" s="10"/>
      <c r="D7" s="1"/>
      <c r="E7" s="1"/>
      <c r="F7" s="1"/>
      <c r="G7" s="1"/>
      <c r="H7" s="1"/>
      <c r="I7" s="1"/>
      <c r="J7" s="110" t="s">
        <v>19</v>
      </c>
      <c r="K7" s="110"/>
      <c r="L7" s="110"/>
      <c r="M7" s="10"/>
      <c r="N7" s="1"/>
      <c r="O7" s="1"/>
      <c r="P7" s="1"/>
      <c r="Q7" s="1"/>
      <c r="R7" s="1"/>
      <c r="S7" s="1"/>
      <c r="T7" s="1"/>
      <c r="U7" s="110" t="s">
        <v>19</v>
      </c>
      <c r="V7" s="110"/>
      <c r="W7" s="135"/>
    </row>
    <row r="8" spans="1:23" ht="14.45" customHeight="1">
      <c r="A8" s="111" t="s">
        <v>46</v>
      </c>
      <c r="B8" s="108"/>
      <c r="C8" s="10"/>
      <c r="D8" s="23" t="s">
        <v>47</v>
      </c>
      <c r="E8" s="10"/>
      <c r="F8" s="23" t="s">
        <v>48</v>
      </c>
      <c r="G8" s="10"/>
      <c r="H8" s="23" t="s">
        <v>49</v>
      </c>
      <c r="I8" s="10"/>
      <c r="J8" s="24" t="s">
        <v>28</v>
      </c>
      <c r="K8" s="1"/>
      <c r="L8" s="24" t="s">
        <v>36</v>
      </c>
      <c r="M8" s="10"/>
      <c r="N8" s="23" t="s">
        <v>47</v>
      </c>
      <c r="O8" s="10"/>
      <c r="P8" s="108" t="s">
        <v>48</v>
      </c>
      <c r="Q8" s="108"/>
      <c r="R8" s="10"/>
      <c r="S8" s="23" t="s">
        <v>49</v>
      </c>
      <c r="T8" s="10"/>
      <c r="U8" s="24" t="s">
        <v>28</v>
      </c>
      <c r="V8" s="1"/>
      <c r="W8" s="52" t="s">
        <v>36</v>
      </c>
    </row>
    <row r="9" spans="1:23" ht="21.75" customHeight="1">
      <c r="A9" s="112" t="s">
        <v>50</v>
      </c>
      <c r="B9" s="113"/>
      <c r="C9" s="10"/>
      <c r="D9" s="6">
        <v>0</v>
      </c>
      <c r="E9" s="10"/>
      <c r="F9" s="6">
        <v>435504428882</v>
      </c>
      <c r="G9" s="10"/>
      <c r="H9" s="6">
        <v>1817241927</v>
      </c>
      <c r="I9" s="10"/>
      <c r="J9" s="6">
        <f>SUM(D9:H9)</f>
        <v>437321670809</v>
      </c>
      <c r="K9" s="10"/>
      <c r="L9" s="9">
        <f>J9/درآمد!F11</f>
        <v>0.99958213185194966</v>
      </c>
      <c r="M9" s="10"/>
      <c r="N9" s="6">
        <v>0</v>
      </c>
      <c r="O9" s="10"/>
      <c r="P9" s="114">
        <v>2056878452639</v>
      </c>
      <c r="Q9" s="115"/>
      <c r="R9" s="10"/>
      <c r="S9" s="6">
        <v>572234746269</v>
      </c>
      <c r="T9" s="10"/>
      <c r="U9" s="6">
        <f>SUM(N9:S9)</f>
        <v>2629113198908</v>
      </c>
      <c r="V9" s="10"/>
      <c r="W9" s="26">
        <f>U9/W13</f>
        <v>0.98199488029107806</v>
      </c>
    </row>
    <row r="10" spans="1:23" ht="21.75" customHeight="1">
      <c r="A10" s="116" t="s">
        <v>19</v>
      </c>
      <c r="B10" s="117"/>
      <c r="C10" s="27"/>
      <c r="D10" s="28">
        <v>0</v>
      </c>
      <c r="E10" s="27"/>
      <c r="F10" s="28">
        <f>SUM(F9)</f>
        <v>435504428882</v>
      </c>
      <c r="G10" s="27"/>
      <c r="H10" s="28">
        <f>SUM(H9)</f>
        <v>1817241927</v>
      </c>
      <c r="I10" s="27"/>
      <c r="J10" s="28">
        <f>SUM(J9)</f>
        <v>437321670809</v>
      </c>
      <c r="K10" s="27"/>
      <c r="L10" s="50">
        <f>SUM(L9)</f>
        <v>0.99958213185194966</v>
      </c>
      <c r="M10" s="27"/>
      <c r="N10" s="28">
        <v>0</v>
      </c>
      <c r="O10" s="27"/>
      <c r="P10" s="27"/>
      <c r="Q10" s="28">
        <f>SUM(P9)</f>
        <v>2056878452639</v>
      </c>
      <c r="R10" s="27"/>
      <c r="S10" s="28">
        <v>572234746269</v>
      </c>
      <c r="T10" s="27"/>
      <c r="U10" s="28">
        <v>2629113198908</v>
      </c>
      <c r="V10" s="27"/>
      <c r="W10" s="29">
        <f>SUM(W9)</f>
        <v>0.98199488029107806</v>
      </c>
    </row>
    <row r="13" spans="1:23">
      <c r="W13" s="8">
        <v>2677318641548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17"/>
  <sheetViews>
    <sheetView showGridLines="0" rightToLeft="1" view="pageBreakPreview" topLeftCell="B1" zoomScale="91" zoomScaleNormal="100" zoomScaleSheetLayoutView="91" workbookViewId="0">
      <selection activeCell="H34" sqref="H3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6" max="16" width="15.85546875" bestFit="1" customWidth="1"/>
    <col min="17" max="17" width="13.85546875" bestFit="1" customWidth="1"/>
    <col min="22" max="22" width="16.42578125" bestFit="1" customWidth="1"/>
  </cols>
  <sheetData>
    <row r="1" spans="1:22" ht="29.1" customHeight="1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8"/>
    </row>
    <row r="2" spans="1:22" ht="21.75" customHeight="1">
      <c r="A2" s="139" t="s">
        <v>31</v>
      </c>
      <c r="B2" s="140"/>
      <c r="C2" s="140"/>
      <c r="D2" s="140"/>
      <c r="E2" s="140"/>
      <c r="F2" s="140"/>
      <c r="G2" s="140"/>
      <c r="H2" s="140"/>
      <c r="I2" s="140"/>
      <c r="J2" s="141"/>
    </row>
    <row r="3" spans="1:22" ht="21.75" customHeight="1">
      <c r="A3" s="139" t="s">
        <v>2</v>
      </c>
      <c r="B3" s="140"/>
      <c r="C3" s="140"/>
      <c r="D3" s="140"/>
      <c r="E3" s="140"/>
      <c r="F3" s="140"/>
      <c r="G3" s="140"/>
      <c r="H3" s="140"/>
      <c r="I3" s="140"/>
      <c r="J3" s="141"/>
    </row>
    <row r="4" spans="1:22" ht="14.45" customHeight="1">
      <c r="A4" s="56"/>
      <c r="B4" s="57"/>
      <c r="C4" s="57"/>
      <c r="D4" s="57"/>
      <c r="E4" s="57"/>
      <c r="F4" s="57"/>
      <c r="G4" s="57"/>
      <c r="H4" s="57"/>
      <c r="I4" s="57"/>
      <c r="J4" s="58"/>
    </row>
    <row r="5" spans="1:22" ht="14.45" customHeight="1">
      <c r="A5" s="77" t="s">
        <v>89</v>
      </c>
      <c r="B5" s="142" t="s">
        <v>51</v>
      </c>
      <c r="C5" s="142"/>
      <c r="D5" s="142"/>
      <c r="E5" s="142"/>
      <c r="F5" s="142"/>
      <c r="G5" s="142"/>
      <c r="H5" s="142"/>
      <c r="I5" s="142"/>
      <c r="J5" s="143"/>
    </row>
    <row r="6" spans="1:22" ht="14.45" customHeight="1">
      <c r="A6" s="56"/>
      <c r="B6" s="57"/>
      <c r="C6" s="57"/>
      <c r="D6" s="144" t="s">
        <v>44</v>
      </c>
      <c r="E6" s="144"/>
      <c r="F6" s="144"/>
      <c r="G6" s="57"/>
      <c r="H6" s="144" t="s">
        <v>45</v>
      </c>
      <c r="I6" s="144"/>
      <c r="J6" s="145"/>
    </row>
    <row r="7" spans="1:22" ht="36.4" customHeight="1">
      <c r="A7" s="148" t="s">
        <v>52</v>
      </c>
      <c r="B7" s="144"/>
      <c r="C7" s="57"/>
      <c r="D7" s="59" t="s">
        <v>53</v>
      </c>
      <c r="E7" s="60"/>
      <c r="F7" s="59" t="s">
        <v>54</v>
      </c>
      <c r="G7" s="57"/>
      <c r="H7" s="59" t="s">
        <v>53</v>
      </c>
      <c r="I7" s="60"/>
      <c r="J7" s="61" t="s">
        <v>54</v>
      </c>
      <c r="P7" s="63" t="s">
        <v>83</v>
      </c>
      <c r="V7" s="63" t="s">
        <v>88</v>
      </c>
    </row>
    <row r="8" spans="1:22" ht="21.75" customHeight="1">
      <c r="A8" s="63"/>
      <c r="B8" s="64" t="s">
        <v>81</v>
      </c>
      <c r="C8" s="57"/>
      <c r="D8" s="69">
        <v>108520703</v>
      </c>
      <c r="E8" s="66"/>
      <c r="F8" s="71">
        <f>D8/P10</f>
        <v>1.0633889969052152E-3</v>
      </c>
      <c r="G8" s="66"/>
      <c r="H8" s="68">
        <v>48850904193</v>
      </c>
      <c r="I8" s="66"/>
      <c r="J8" s="74">
        <f>H8/V10</f>
        <v>0.57659776798093432</v>
      </c>
      <c r="N8" s="63" t="s">
        <v>81</v>
      </c>
      <c r="O8" s="63" t="s">
        <v>84</v>
      </c>
      <c r="P8" s="65">
        <f>سپرده!D10</f>
        <v>37392557560</v>
      </c>
      <c r="T8" s="63" t="s">
        <v>81</v>
      </c>
      <c r="U8" s="63" t="s">
        <v>84</v>
      </c>
      <c r="V8" s="65">
        <v>2734413238</v>
      </c>
    </row>
    <row r="9" spans="1:22" ht="21.75" customHeight="1">
      <c r="A9" s="63"/>
      <c r="B9" s="64" t="s">
        <v>82</v>
      </c>
      <c r="C9" s="57"/>
      <c r="D9" s="69">
        <v>0</v>
      </c>
      <c r="E9" s="66"/>
      <c r="F9" s="72">
        <v>0</v>
      </c>
      <c r="G9" s="66"/>
      <c r="H9" s="69">
        <v>4708333258</v>
      </c>
      <c r="I9" s="66"/>
      <c r="J9" s="75">
        <f>H9/V16</f>
        <v>0.18833333031999999</v>
      </c>
      <c r="N9" s="63"/>
      <c r="O9" s="63" t="s">
        <v>85</v>
      </c>
      <c r="P9" s="65">
        <f>سپرده!J10</f>
        <v>166710932914</v>
      </c>
      <c r="Q9" s="16"/>
      <c r="T9" s="63"/>
      <c r="U9" s="63" t="s">
        <v>85</v>
      </c>
      <c r="V9" s="65">
        <f>سپرده!J10</f>
        <v>166710932914</v>
      </c>
    </row>
    <row r="10" spans="1:22" ht="21.75" customHeight="1">
      <c r="A10" s="146" t="s">
        <v>19</v>
      </c>
      <c r="B10" s="147"/>
      <c r="C10" s="62"/>
      <c r="D10" s="70">
        <f>SUM(D8:D9)</f>
        <v>108520703</v>
      </c>
      <c r="E10" s="67"/>
      <c r="F10" s="73">
        <f>SUM(F8:F9)</f>
        <v>1.0633889969052152E-3</v>
      </c>
      <c r="G10" s="67"/>
      <c r="H10" s="70">
        <f>SUM(H8:H9)</f>
        <v>53559237451</v>
      </c>
      <c r="I10" s="67"/>
      <c r="J10" s="76">
        <f>SUM(J8:J9)</f>
        <v>0.76493109830093431</v>
      </c>
      <c r="O10" s="63" t="s">
        <v>86</v>
      </c>
      <c r="P10" s="65">
        <f>(P8+P9)/2</f>
        <v>102051745237</v>
      </c>
      <c r="U10" s="63" t="s">
        <v>86</v>
      </c>
      <c r="V10" s="65">
        <f>(V8+V9)/2</f>
        <v>84722673076</v>
      </c>
    </row>
    <row r="14" spans="1:22">
      <c r="N14" s="63" t="s">
        <v>87</v>
      </c>
      <c r="O14" s="63" t="s">
        <v>84</v>
      </c>
      <c r="P14">
        <v>0</v>
      </c>
      <c r="T14" s="63" t="s">
        <v>87</v>
      </c>
      <c r="U14" s="63" t="s">
        <v>84</v>
      </c>
      <c r="V14" s="16">
        <v>50000000000</v>
      </c>
    </row>
    <row r="15" spans="1:22">
      <c r="N15" s="63"/>
      <c r="O15" s="63" t="s">
        <v>85</v>
      </c>
      <c r="P15">
        <v>0</v>
      </c>
      <c r="T15" s="63"/>
      <c r="U15" s="63" t="s">
        <v>85</v>
      </c>
      <c r="V15" s="16">
        <v>0</v>
      </c>
    </row>
    <row r="16" spans="1:22">
      <c r="B16" s="63"/>
      <c r="D16" s="17"/>
      <c r="H16" s="16"/>
      <c r="O16" s="63" t="s">
        <v>86</v>
      </c>
      <c r="P16">
        <f>(P14+P15)/2</f>
        <v>0</v>
      </c>
      <c r="U16" s="63" t="s">
        <v>86</v>
      </c>
      <c r="V16" s="16">
        <f>(V14+V15)/2</f>
        <v>25000000000</v>
      </c>
    </row>
    <row r="17" spans="2:10">
      <c r="B17" s="63"/>
      <c r="J17" s="17"/>
    </row>
  </sheetData>
  <mergeCells count="8">
    <mergeCell ref="A10:B10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showGridLines="0" rightToLeft="1" view="pageBreakPreview" zoomScale="106" zoomScaleNormal="100" zoomScaleSheetLayoutView="106" workbookViewId="0">
      <selection activeCell="D10" sqref="D1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99" t="s">
        <v>0</v>
      </c>
      <c r="B1" s="100"/>
      <c r="C1" s="100"/>
      <c r="D1" s="100"/>
      <c r="E1" s="100"/>
      <c r="F1" s="101"/>
    </row>
    <row r="2" spans="1:6" ht="21.75" customHeight="1">
      <c r="A2" s="102" t="s">
        <v>31</v>
      </c>
      <c r="B2" s="103"/>
      <c r="C2" s="103"/>
      <c r="D2" s="103"/>
      <c r="E2" s="103"/>
      <c r="F2" s="104"/>
    </row>
    <row r="3" spans="1:6" ht="21.75" customHeight="1">
      <c r="A3" s="102" t="s">
        <v>2</v>
      </c>
      <c r="B3" s="103"/>
      <c r="C3" s="103"/>
      <c r="D3" s="103"/>
      <c r="E3" s="103"/>
      <c r="F3" s="104"/>
    </row>
    <row r="4" spans="1:6" ht="14.45" customHeight="1">
      <c r="A4" s="21"/>
      <c r="B4" s="10"/>
      <c r="C4" s="10"/>
      <c r="D4" s="10"/>
      <c r="E4" s="10"/>
      <c r="F4" s="37"/>
    </row>
    <row r="5" spans="1:6" ht="29.1" customHeight="1">
      <c r="A5" s="20" t="s">
        <v>90</v>
      </c>
      <c r="B5" s="105" t="s">
        <v>41</v>
      </c>
      <c r="C5" s="105"/>
      <c r="D5" s="105"/>
      <c r="E5" s="105"/>
      <c r="F5" s="106"/>
    </row>
    <row r="6" spans="1:6" ht="14.45" customHeight="1">
      <c r="A6" s="21"/>
      <c r="B6" s="10"/>
      <c r="C6" s="10"/>
      <c r="D6" s="23" t="s">
        <v>44</v>
      </c>
      <c r="E6" s="10"/>
      <c r="F6" s="25" t="s">
        <v>8</v>
      </c>
    </row>
    <row r="7" spans="1:6" ht="14.45" customHeight="1">
      <c r="A7" s="111" t="s">
        <v>41</v>
      </c>
      <c r="B7" s="108"/>
      <c r="C7" s="10"/>
      <c r="D7" s="24" t="s">
        <v>28</v>
      </c>
      <c r="E7" s="10"/>
      <c r="F7" s="52" t="s">
        <v>28</v>
      </c>
    </row>
    <row r="8" spans="1:6" ht="21.75" customHeight="1">
      <c r="A8" s="129" t="s">
        <v>41</v>
      </c>
      <c r="B8" s="130"/>
      <c r="C8" s="10"/>
      <c r="D8" s="5">
        <v>0</v>
      </c>
      <c r="E8" s="10"/>
      <c r="F8" s="78">
        <v>0</v>
      </c>
    </row>
    <row r="9" spans="1:6" ht="21.75" customHeight="1">
      <c r="A9" s="131" t="s">
        <v>55</v>
      </c>
      <c r="B9" s="132"/>
      <c r="C9" s="10"/>
      <c r="D9" s="18">
        <v>0</v>
      </c>
      <c r="E9" s="10"/>
      <c r="F9" s="96">
        <v>7882883</v>
      </c>
    </row>
    <row r="10" spans="1:6" ht="21.75" customHeight="1">
      <c r="A10" s="133" t="s">
        <v>56</v>
      </c>
      <c r="B10" s="134"/>
      <c r="C10" s="10"/>
      <c r="D10" s="3">
        <v>74298488</v>
      </c>
      <c r="E10" s="10"/>
      <c r="F10" s="80">
        <v>12022066502</v>
      </c>
    </row>
    <row r="11" spans="1:6" ht="21.75" customHeight="1">
      <c r="A11" s="116" t="s">
        <v>19</v>
      </c>
      <c r="B11" s="117"/>
      <c r="C11" s="27"/>
      <c r="D11" s="28">
        <f>SUM(D8:D10)</f>
        <v>74298488</v>
      </c>
      <c r="E11" s="27"/>
      <c r="F11" s="55">
        <f>SUM(F8:F10)</f>
        <v>12029949385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8"/>
  <sheetViews>
    <sheetView showGridLines="0" rightToLeft="1" view="pageBreakPreview" zoomScale="95" zoomScaleNormal="100" zoomScaleSheetLayoutView="95" workbookViewId="0">
      <selection activeCell="M11" sqref="M11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85546875" bestFit="1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customHeight="1">
      <c r="A2" s="102" t="s">
        <v>31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1:13" ht="21.7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</row>
    <row r="4" spans="1:13" ht="14.45" customHeight="1">
      <c r="A4" s="2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37"/>
    </row>
    <row r="5" spans="1:13" ht="14.45" customHeight="1">
      <c r="A5" s="107" t="s">
        <v>60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6"/>
    </row>
    <row r="6" spans="1:13" ht="14.45" customHeight="1">
      <c r="A6" s="111" t="s">
        <v>34</v>
      </c>
      <c r="B6" s="10"/>
      <c r="C6" s="108" t="s">
        <v>44</v>
      </c>
      <c r="D6" s="108"/>
      <c r="E6" s="108"/>
      <c r="F6" s="108"/>
      <c r="G6" s="108"/>
      <c r="H6" s="10"/>
      <c r="I6" s="108" t="s">
        <v>45</v>
      </c>
      <c r="J6" s="108"/>
      <c r="K6" s="108"/>
      <c r="L6" s="108"/>
      <c r="M6" s="109"/>
    </row>
    <row r="7" spans="1:13" ht="29.1" customHeight="1">
      <c r="A7" s="111"/>
      <c r="B7" s="10"/>
      <c r="C7" s="53" t="s">
        <v>58</v>
      </c>
      <c r="D7" s="1"/>
      <c r="E7" s="53" t="s">
        <v>57</v>
      </c>
      <c r="F7" s="1"/>
      <c r="G7" s="53" t="s">
        <v>59</v>
      </c>
      <c r="H7" s="10"/>
      <c r="I7" s="53" t="s">
        <v>58</v>
      </c>
      <c r="J7" s="1"/>
      <c r="K7" s="53" t="s">
        <v>57</v>
      </c>
      <c r="L7" s="1"/>
      <c r="M7" s="54" t="s">
        <v>59</v>
      </c>
    </row>
    <row r="8" spans="1:13" ht="21.75" customHeight="1">
      <c r="A8" s="81" t="s">
        <v>91</v>
      </c>
      <c r="B8" s="10"/>
      <c r="C8" s="5">
        <v>15078</v>
      </c>
      <c r="D8" s="10"/>
      <c r="E8" s="5">
        <v>0</v>
      </c>
      <c r="F8" s="10"/>
      <c r="G8" s="5">
        <f>C8-E8</f>
        <v>15078</v>
      </c>
      <c r="H8" s="10"/>
      <c r="I8" s="5">
        <v>53330531057</v>
      </c>
      <c r="J8" s="10"/>
      <c r="K8" s="5">
        <v>0</v>
      </c>
      <c r="L8" s="10"/>
      <c r="M8" s="78">
        <f>I8-K8</f>
        <v>53330531057</v>
      </c>
    </row>
    <row r="9" spans="1:13" ht="21.75" customHeight="1">
      <c r="A9" s="82" t="s">
        <v>92</v>
      </c>
      <c r="B9" s="10"/>
      <c r="C9" s="18">
        <v>108490547</v>
      </c>
      <c r="D9" s="10"/>
      <c r="E9" s="18">
        <v>0</v>
      </c>
      <c r="F9" s="10"/>
      <c r="G9" s="18">
        <f>C9-E9</f>
        <v>108490547</v>
      </c>
      <c r="H9" s="10"/>
      <c r="I9" s="18">
        <v>228674110</v>
      </c>
      <c r="J9" s="10"/>
      <c r="K9" s="18">
        <v>0</v>
      </c>
      <c r="L9" s="10"/>
      <c r="M9" s="79">
        <f>I9-K9</f>
        <v>228674110</v>
      </c>
    </row>
    <row r="10" spans="1:13" ht="21.75" customHeight="1">
      <c r="A10" s="82" t="s">
        <v>93</v>
      </c>
      <c r="B10" s="10"/>
      <c r="C10" s="18">
        <v>0</v>
      </c>
      <c r="D10" s="10"/>
      <c r="E10" s="18">
        <v>0</v>
      </c>
      <c r="F10" s="10"/>
      <c r="G10" s="18">
        <f>C10-E10</f>
        <v>0</v>
      </c>
      <c r="H10" s="10"/>
      <c r="I10" s="18">
        <v>32284</v>
      </c>
      <c r="J10" s="10"/>
      <c r="K10" s="18">
        <v>0</v>
      </c>
      <c r="L10" s="10"/>
      <c r="M10" s="79">
        <f>I10-K10</f>
        <v>32284</v>
      </c>
    </row>
    <row r="11" spans="1:13" ht="21.75" customHeight="1">
      <c r="A11" s="83" t="s">
        <v>19</v>
      </c>
      <c r="B11" s="27"/>
      <c r="C11" s="28">
        <f>SUM(C8:C10)</f>
        <v>108505625</v>
      </c>
      <c r="D11" s="27"/>
      <c r="E11" s="28">
        <f>SUM(E8:E10)</f>
        <v>0</v>
      </c>
      <c r="F11" s="27"/>
      <c r="G11" s="28">
        <f>SUM(G8:G10)</f>
        <v>108505625</v>
      </c>
      <c r="H11" s="27"/>
      <c r="I11" s="28">
        <f>SUM(I8:I10)</f>
        <v>53559237451</v>
      </c>
      <c r="J11" s="27"/>
      <c r="K11" s="28">
        <v>0</v>
      </c>
      <c r="L11" s="27"/>
      <c r="M11" s="55">
        <f>SUM(M8:M10)</f>
        <v>53559237451</v>
      </c>
    </row>
    <row r="15" spans="1:13">
      <c r="A15" s="63"/>
      <c r="M15" s="17"/>
    </row>
    <row r="16" spans="1:13">
      <c r="A16" s="63"/>
      <c r="M16" s="16"/>
    </row>
    <row r="17" spans="1:13">
      <c r="A17" s="63"/>
      <c r="M17" s="16"/>
    </row>
    <row r="18" spans="1:13">
      <c r="M18" s="1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Soheil Sadegh Zadeh</dc:creator>
  <dc:description/>
  <cp:lastModifiedBy>Zahra Jafari</cp:lastModifiedBy>
  <dcterms:created xsi:type="dcterms:W3CDTF">2025-06-22T13:39:56Z</dcterms:created>
  <dcterms:modified xsi:type="dcterms:W3CDTF">2025-06-28T12:49:39Z</dcterms:modified>
</cp:coreProperties>
</file>